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96" tabRatio="843" activeTab="2"/>
  </bookViews>
  <sheets>
    <sheet name="ダイカスト合計(月別集計)" sheetId="1" r:id="rId1"/>
    <sheet name="アルミ(月別集計)" sheetId="2" r:id="rId2"/>
    <sheet name="亜鉛(月別集計)" sheetId="3" r:id="rId3"/>
    <sheet name="その他(月別集計)" sheetId="4" r:id="rId4"/>
    <sheet name="年別集計(ダイカスト合計、アルミ)" sheetId="5" r:id="rId5"/>
    <sheet name="年別集計(亜鉛、その他)" sheetId="6" r:id="rId6"/>
    <sheet name="ダイカスト合計(前年比集計)" sheetId="7" r:id="rId7"/>
    <sheet name="アルミ(前年比集計)" sheetId="8" r:id="rId8"/>
    <sheet name="亜鉛(前年比集計)" sheetId="9" r:id="rId9"/>
    <sheet name="その他(前年比集計)" sheetId="10" r:id="rId10"/>
  </sheets>
  <definedNames>
    <definedName name="_xlnm.Print_Area" localSheetId="9">'その他(前年比集計)'!$A$1:$AA$42</definedName>
    <definedName name="_xlnm.Print_Area" localSheetId="8">'亜鉛(前年比集計)'!$A$1:$AA$42</definedName>
    <definedName name="_xlnm.Print_Area" localSheetId="4">'年別集計(ダイカスト合計、アルミ)'!$A$1:$T$60</definedName>
    <definedName name="_xlnm.Print_Area" localSheetId="5">'年別集計(亜鉛、その他)'!$A$1:$T$58</definedName>
  </definedNames>
  <calcPr fullCalcOnLoad="1"/>
</workbook>
</file>

<file path=xl/sharedStrings.xml><?xml version="1.0" encoding="utf-8"?>
<sst xmlns="http://schemas.openxmlformats.org/spreadsheetml/2006/main" count="1022" uniqueCount="117">
  <si>
    <t>ダイカストの生産統計(月別集計)</t>
  </si>
  <si>
    <t>１．ダイカスト合計</t>
  </si>
  <si>
    <t>１０年</t>
  </si>
  <si>
    <t>１１年</t>
  </si>
  <si>
    <t>１２年</t>
  </si>
  <si>
    <t>１３年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</si>
  <si>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</si>
  <si>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</si>
  <si>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</si>
  <si>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</si>
  <si>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</si>
  <si>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</si>
  <si>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</si>
  <si>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</si>
  <si>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</si>
  <si>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</si>
  <si>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</si>
  <si>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シェアー　　％</t>
  </si>
  <si>
    <t>対前年比  ％</t>
  </si>
  <si>
    <t xml:space="preserve">     合    計</t>
  </si>
  <si>
    <t>　百万円</t>
  </si>
  <si>
    <t>　　　　合　　　計</t>
  </si>
  <si>
    <t xml:space="preserve"> ＊内　製</t>
  </si>
  <si>
    <t>　　ト　ン</t>
  </si>
  <si>
    <t>　</t>
  </si>
  <si>
    <t>　百万円</t>
  </si>
  <si>
    <t>　　　一般機械</t>
  </si>
  <si>
    <t>　　　電気機械用</t>
  </si>
  <si>
    <t>　　　自動車用</t>
  </si>
  <si>
    <t>　　二輪自動車用</t>
  </si>
  <si>
    <t>　　　その他用</t>
  </si>
  <si>
    <t>事業所数</t>
  </si>
  <si>
    <t>２．アルミニウムダイカスト</t>
  </si>
  <si>
    <t>３．亜鉛ダイカスト</t>
  </si>
  <si>
    <t>４．その他ダイカスト</t>
  </si>
  <si>
    <t>ダイカストの生産統計(年別集計)</t>
  </si>
  <si>
    <t>前年比</t>
  </si>
  <si>
    <t>前年比</t>
  </si>
  <si>
    <t>　　　　　　　　合　　　計</t>
  </si>
  <si>
    <t>　　　　　　　　合　　　計</t>
  </si>
  <si>
    <t xml:space="preserve"> 　　＊内　製</t>
  </si>
  <si>
    <t xml:space="preserve"> 　　＊内　製</t>
  </si>
  <si>
    <t>　　　　　　　一般機械</t>
  </si>
  <si>
    <t>　　　　　　　一般機械</t>
  </si>
  <si>
    <t>　　　　　　　電気機械用</t>
  </si>
  <si>
    <t>　　　　　　　電気機械用</t>
  </si>
  <si>
    <t>　　　　　　　自動車用</t>
  </si>
  <si>
    <t>　　　　　　　自動車用</t>
  </si>
  <si>
    <t>　　　　　　二輪自動車用</t>
  </si>
  <si>
    <t>　　　　　　二輪自動車用</t>
  </si>
  <si>
    <t>　　　　　　　　その他用</t>
  </si>
  <si>
    <t>　　　　　　　　その他用</t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</si>
  <si>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</si>
  <si>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</si>
  <si>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</si>
  <si>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</si>
  <si>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</si>
  <si>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</si>
  <si>
    <t>ダイカストの生産統計(前年比集計)</t>
  </si>
  <si>
    <t>-</t>
  </si>
  <si>
    <t>統計区分なし</t>
  </si>
  <si>
    <t>　</t>
  </si>
  <si>
    <t>　</t>
  </si>
  <si>
    <t xml:space="preserve"> -</t>
  </si>
  <si>
    <t>-</t>
  </si>
  <si>
    <t>←アルミと亜鉛を合計した数字</t>
  </si>
  <si>
    <t>統計区分なし</t>
  </si>
  <si>
    <t>１５年</t>
  </si>
  <si>
    <t xml:space="preserve"> -</t>
  </si>
  <si>
    <t>１４年</t>
  </si>
  <si>
    <t>１７年</t>
  </si>
  <si>
    <t>前年同期</t>
  </si>
  <si>
    <t>前年同期</t>
  </si>
  <si>
    <t>前年同期</t>
  </si>
  <si>
    <t>１８年</t>
  </si>
  <si>
    <t>１９年</t>
  </si>
  <si>
    <t>２０年</t>
  </si>
  <si>
    <t>２１年</t>
  </si>
  <si>
    <t>２２年</t>
  </si>
  <si>
    <t>３.亜鉛ダイカスト</t>
  </si>
  <si>
    <t>　　　-</t>
  </si>
  <si>
    <t>４.その他ダイカスト</t>
  </si>
  <si>
    <t>　　ト　ン</t>
  </si>
  <si>
    <t>　</t>
  </si>
  <si>
    <t>＊は自己消費量を示し、合計値の内数である。</t>
  </si>
  <si>
    <t>2．アルミニウムダイカスト</t>
  </si>
  <si>
    <t>統計区分なし</t>
  </si>
  <si>
    <t>一般社団法人 日本ダイカスト協会</t>
  </si>
  <si>
    <t>２３年</t>
  </si>
  <si>
    <t>１６年</t>
  </si>
  <si>
    <t>２４年</t>
  </si>
  <si>
    <t xml:space="preserve">   　     -</t>
  </si>
  <si>
    <t xml:space="preserve">          -</t>
  </si>
  <si>
    <t xml:space="preserve">             -</t>
  </si>
  <si>
    <t>資料出所：経済産業省生産動態統計月報</t>
  </si>
  <si>
    <t>資料出所：経済産業省生産動態統計月報</t>
  </si>
  <si>
    <t>数値は、経済産業省大臣官房調査統計グループにより、過去に遡及してデーターを修正する場合があるので前号までの統計データ数値と異なる場合があります。</t>
  </si>
  <si>
    <t>２５年</t>
  </si>
  <si>
    <t>２６年</t>
  </si>
  <si>
    <t>２７年</t>
  </si>
  <si>
    <t>２８年</t>
  </si>
  <si>
    <t>＊月別の数値の合計と年合計の数値は、各月で少数点以下第一位を四捨五入しているため、一致しない場合があります。</t>
  </si>
  <si>
    <t>＊は自己消費量を示し、合計値の内数である。　　＊月別の数値の合計と年合計の数値は、各月で少数点以下第一位を四捨五入しているため、一致しない場合があります。</t>
  </si>
  <si>
    <t>前年同期</t>
  </si>
  <si>
    <t>２９年</t>
  </si>
  <si>
    <t>３０年</t>
  </si>
  <si>
    <t>３１年</t>
  </si>
  <si>
    <t>西暦</t>
  </si>
  <si>
    <t>令和3年１月</t>
  </si>
  <si>
    <t>令和2年</t>
  </si>
  <si>
    <t>令和3年１月</t>
  </si>
  <si>
    <t>１２月</t>
  </si>
  <si>
    <t>２９年</t>
  </si>
  <si>
    <t>　</t>
  </si>
  <si>
    <t>令和3年</t>
  </si>
  <si>
    <t>令和２年</t>
  </si>
  <si>
    <t>令和4年１月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</si>
</sst>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2" formatCode="_ * #,##0.0_ ;_ * \-#,##0.0_ ;_ * &quot;-&quot;_ ;_ @_ "/>
    <numFmt numFmtId="183" formatCode="#,##0;&quot;▲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_ * #,##0.00_ ;_ * \-#,##0.00_ ;_ * &quot;-&quot;_ ;_ @_ "/>
    <numFmt numFmtId="188" formatCode="_ * #,##0.000_ ;_ * \-#,##0.000_ ;_ * &quot;-&quot;_ ;_ @_ "/>
    <numFmt numFmtId="189" formatCode="_ * #,##0.0000_ ;_ * \-#,##0.0000_ ;_ * &quot;-&quot;_ ;_ @_ "/>
    <numFmt numFmtId="190" formatCode="_ * #,##0.00000_ ;_ * \-#,##0.00000_ ;_ * &quot;-&quot;_ ;_ @_ "/>
    <numFmt numFmtId="191" formatCode="_ * #,##0.000000_ ;_ * \-#,##0.000000_ ;_ * &quot;-&quot;_ ;_ @_ "/>
    <numFmt numFmtId="192" formatCode="_ * #,##0.0000000_ ;_ * \-#,##0.0000000_ ;_ * &quot;-&quot;_ ;_ @_ "/>
    <numFmt numFmtId="193" formatCode="_ * #,##0.00000000_ ;_ * \-#,##0.00000000_ ;_ * &quot;-&quot;_ ;_ @_ "/>
    <numFmt numFmtId="194" formatCode="_ * #,##0.000000000_ ;_ * \-#,##0.000000000_ ;_ * &quot;-&quot;_ ;_ @_ "/>
    <numFmt numFmtId="195" formatCode="_ * #,##0.0000000000_ ;_ * \-#,##0.0000000000_ ;_ * &quot;-&quot;_ ;_ @_ "/>
    <numFmt numFmtId="196" formatCode="_ * #,##0.00000000000_ ;_ * \-#,##0.00000000000_ ;_ * &quot;-&quot;_ ;_ @_ "/>
    <numFmt numFmtId="197" formatCode="_ &quot;¥&quot;* #,##0.0_ ;_ &quot;¥&quot;* \-#,##0.0_ ;_ &quot;¥&quot;* &quot;-&quot;_ ;_ @_ "/>
    <numFmt numFmtId="198" formatCode="_ &quot;¥&quot;* #,##0.00_ ;_ &quot;¥&quot;* \-#,##0.00_ ;_ &quot;¥&quot;* &quot;-&quot;_ ;_ @_ "/>
    <numFmt numFmtId="199" formatCode="_ &quot;¥&quot;* #,##0.000_ ;_ &quot;¥&quot;* \-#,##0.000_ ;_ &quot;¥&quot;* &quot;-&quot;_ ;_ @_ "/>
    <numFmt numFmtId="200" formatCode="_ &quot;¥&quot;* #,##0.0000_ ;_ &quot;¥&quot;* \-#,##0.0000_ ;_ &quot;¥&quot;* &quot;-&quot;_ ;_ @_ "/>
    <numFmt numFmtId="201" formatCode="_ &quot;¥&quot;* #,##0.00000_ ;_ &quot;¥&quot;* \-#,##0.00000_ ;_ &quot;¥&quot;* &quot;-&quot;_ ;_ @_ "/>
    <numFmt numFmtId="202" formatCode="_ &quot;¥&quot;* #,##0.000000_ ;_ &quot;¥&quot;* \-#,##0.000000_ ;_ &quot;¥&quot;* &quot;-&quot;_ ;_ @_ "/>
    <numFmt numFmtId="203" formatCode="_ &quot;¥&quot;* #,##0.0000000_ ;_ &quot;¥&quot;* \-#,##0.0000000_ ;_ &quot;¥&quot;* &quot;-&quot;_ ;_ @_ "/>
    <numFmt numFmtId="204" formatCode="_ &quot;¥&quot;* #,##0.00000000_ ;_ &quot;¥&quot;* \-#,##0.00000000_ ;_ &quot;¥&quot;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¥&quot;#,##0.0;[Red]&quot;¥&quot;\-#,##0.0"/>
    <numFmt numFmtId="210" formatCode="&quot;¥&quot;#,##0.000;[Red]&quot;¥&quot;\-#,##0.000"/>
    <numFmt numFmtId="211" formatCode="&quot;¥&quot;#,##0.0000;[Red]&quot;¥&quot;\-#,##0.0000"/>
    <numFmt numFmtId="212" formatCode="&quot;¥&quot;#,##0.00000;[Red]&quot;¥&quot;\-#,##0.00000"/>
    <numFmt numFmtId="213" formatCode="&quot;¥&quot;#,##0.000000;[Red]&quot;¥&quot;\-#,##0.000000"/>
    <numFmt numFmtId="214" formatCode="&quot;¥&quot;#,##0.0000000;[Red]&quot;¥&quot;\-#,##0.0000000"/>
    <numFmt numFmtId="215" formatCode="0.000%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0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177" fontId="0" fillId="0" borderId="12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0" fillId="34" borderId="0" xfId="42" applyNumberFormat="1" applyFont="1" applyFill="1" applyBorder="1" applyAlignment="1">
      <alignment/>
    </xf>
    <xf numFmtId="177" fontId="0" fillId="34" borderId="10" xfId="42" applyNumberFormat="1" applyFont="1" applyFill="1" applyBorder="1" applyAlignment="1">
      <alignment/>
    </xf>
    <xf numFmtId="177" fontId="0" fillId="34" borderId="14" xfId="42" applyNumberFormat="1" applyFont="1" applyFill="1" applyBorder="1" applyAlignment="1">
      <alignment/>
    </xf>
    <xf numFmtId="177" fontId="0" fillId="34" borderId="12" xfId="42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41" fontId="6" fillId="35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center"/>
    </xf>
    <xf numFmtId="41" fontId="0" fillId="33" borderId="10" xfId="49" applyNumberFormat="1" applyFont="1" applyFill="1" applyBorder="1" applyAlignment="1">
      <alignment horizontal="center"/>
    </xf>
    <xf numFmtId="41" fontId="0" fillId="33" borderId="14" xfId="49" applyNumberFormat="1" applyFont="1" applyFill="1" applyBorder="1" applyAlignment="1">
      <alignment horizontal="center"/>
    </xf>
    <xf numFmtId="41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right"/>
    </xf>
    <xf numFmtId="41" fontId="0" fillId="33" borderId="10" xfId="49" applyNumberFormat="1" applyFont="1" applyFill="1" applyBorder="1" applyAlignment="1">
      <alignment horizontal="right"/>
    </xf>
    <xf numFmtId="41" fontId="0" fillId="33" borderId="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center"/>
    </xf>
    <xf numFmtId="41" fontId="0" fillId="35" borderId="0" xfId="49" applyNumberFormat="1" applyFont="1" applyFill="1" applyBorder="1" applyAlignment="1">
      <alignment horizontal="right"/>
    </xf>
    <xf numFmtId="41" fontId="0" fillId="35" borderId="10" xfId="49" applyNumberFormat="1" applyFont="1" applyFill="1" applyBorder="1" applyAlignment="1">
      <alignment horizontal="center"/>
    </xf>
    <xf numFmtId="41" fontId="0" fillId="35" borderId="14" xfId="49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0" fillId="35" borderId="10" xfId="49" applyNumberFormat="1" applyFont="1" applyFill="1" applyBorder="1" applyAlignment="1">
      <alignment horizontal="right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center"/>
    </xf>
    <xf numFmtId="41" fontId="0" fillId="0" borderId="10" xfId="49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41" fontId="0" fillId="33" borderId="10" xfId="49" applyNumberFormat="1" applyFont="1" applyFill="1" applyBorder="1" applyAlignment="1">
      <alignment horizontal="left"/>
    </xf>
    <xf numFmtId="41" fontId="0" fillId="35" borderId="10" xfId="49" applyNumberFormat="1" applyFont="1" applyFill="1" applyBorder="1" applyAlignment="1">
      <alignment horizontal="left"/>
    </xf>
    <xf numFmtId="41" fontId="0" fillId="0" borderId="10" xfId="49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179" fontId="6" fillId="0" borderId="14" xfId="0" applyNumberFormat="1" applyFont="1" applyBorder="1" applyAlignment="1">
      <alignment/>
    </xf>
    <xf numFmtId="179" fontId="6" fillId="33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12" borderId="14" xfId="0" applyNumberFormat="1" applyFont="1" applyFill="1" applyBorder="1" applyAlignment="1">
      <alignment horizontal="left" shrinkToFit="1"/>
    </xf>
    <xf numFmtId="177" fontId="0" fillId="33" borderId="0" xfId="42" applyNumberFormat="1" applyFont="1" applyFill="1" applyBorder="1" applyAlignment="1">
      <alignment horizontal="right"/>
    </xf>
    <xf numFmtId="41" fontId="0" fillId="33" borderId="0" xfId="49" applyNumberFormat="1" applyFont="1" applyFill="1" applyBorder="1" applyAlignment="1">
      <alignment shrinkToFit="1"/>
    </xf>
    <xf numFmtId="41" fontId="0" fillId="33" borderId="0" xfId="49" applyNumberFormat="1" applyFont="1" applyFill="1" applyBorder="1" applyAlignment="1">
      <alignment horizontal="left" shrinkToFit="1"/>
    </xf>
    <xf numFmtId="177" fontId="5" fillId="3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35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>
      <alignment/>
    </xf>
    <xf numFmtId="177" fontId="5" fillId="37" borderId="0" xfId="0" applyNumberFormat="1" applyFont="1" applyFill="1" applyBorder="1" applyAlignment="1">
      <alignment/>
    </xf>
    <xf numFmtId="41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79" fontId="6" fillId="38" borderId="14" xfId="0" applyNumberFormat="1" applyFont="1" applyFill="1" applyBorder="1" applyAlignment="1">
      <alignment vertical="top"/>
    </xf>
    <xf numFmtId="41" fontId="0" fillId="12" borderId="0" xfId="0" applyNumberFormat="1" applyFont="1" applyFill="1" applyBorder="1" applyAlignment="1">
      <alignment/>
    </xf>
    <xf numFmtId="41" fontId="0" fillId="12" borderId="10" xfId="0" applyNumberFormat="1" applyFont="1" applyFill="1" applyBorder="1" applyAlignment="1">
      <alignment/>
    </xf>
    <xf numFmtId="41" fontId="0" fillId="12" borderId="14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41" fontId="0" fillId="36" borderId="13" xfId="0" applyNumberFormat="1" applyFont="1" applyFill="1" applyBorder="1" applyAlignment="1">
      <alignment/>
    </xf>
    <xf numFmtId="41" fontId="0" fillId="36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1" fontId="0" fillId="12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1" fontId="0" fillId="34" borderId="1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179" fontId="0" fillId="38" borderId="0" xfId="0" applyNumberFormat="1" applyFont="1" applyFill="1" applyBorder="1" applyAlignment="1">
      <alignment vertical="top"/>
    </xf>
    <xf numFmtId="179" fontId="0" fillId="38" borderId="14" xfId="0" applyNumberFormat="1" applyFont="1" applyFill="1" applyBorder="1" applyAlignment="1">
      <alignment vertical="top"/>
    </xf>
    <xf numFmtId="179" fontId="0" fillId="38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36" borderId="0" xfId="0" applyNumberFormat="1" applyFont="1" applyFill="1" applyBorder="1" applyAlignment="1">
      <alignment/>
    </xf>
    <xf numFmtId="41" fontId="0" fillId="36" borderId="14" xfId="0" applyNumberFormat="1" applyFont="1" applyFill="1" applyBorder="1" applyAlignment="1">
      <alignment/>
    </xf>
    <xf numFmtId="41" fontId="0" fillId="36" borderId="10" xfId="0" applyNumberFormat="1" applyFont="1" applyFill="1" applyBorder="1" applyAlignment="1">
      <alignment/>
    </xf>
    <xf numFmtId="41" fontId="0" fillId="36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12" borderId="12" xfId="0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12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12" borderId="14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179" fontId="0" fillId="36" borderId="0" xfId="0" applyNumberFormat="1" applyFont="1" applyFill="1" applyBorder="1" applyAlignment="1">
      <alignment vertical="top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right"/>
    </xf>
    <xf numFmtId="41" fontId="6" fillId="36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36" borderId="14" xfId="0" applyNumberFormat="1" applyFont="1" applyFill="1" applyBorder="1" applyAlignment="1">
      <alignment vertical="top"/>
    </xf>
    <xf numFmtId="179" fontId="0" fillId="36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6" fillId="0" borderId="14" xfId="0" applyNumberFormat="1" applyFont="1" applyFill="1" applyBorder="1" applyAlignment="1">
      <alignment vertical="top"/>
    </xf>
    <xf numFmtId="41" fontId="0" fillId="0" borderId="11" xfId="0" applyNumberFormat="1" applyFont="1" applyFill="1" applyBorder="1" applyAlignment="1">
      <alignment/>
    </xf>
    <xf numFmtId="177" fontId="5" fillId="35" borderId="11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 vertical="top"/>
    </xf>
    <xf numFmtId="0" fontId="0" fillId="36" borderId="19" xfId="0" applyFont="1" applyFill="1" applyBorder="1" applyAlignment="1">
      <alignment horizontal="right"/>
    </xf>
    <xf numFmtId="0" fontId="0" fillId="36" borderId="11" xfId="0" applyFont="1" applyFill="1" applyBorder="1" applyAlignment="1" applyProtection="1">
      <alignment horizontal="center"/>
      <protection locked="0"/>
    </xf>
    <xf numFmtId="41" fontId="6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left"/>
    </xf>
    <xf numFmtId="41" fontId="6" fillId="36" borderId="11" xfId="0" applyNumberFormat="1" applyFont="1" applyFill="1" applyBorder="1" applyAlignment="1">
      <alignment horizontal="center"/>
    </xf>
    <xf numFmtId="41" fontId="0" fillId="34" borderId="12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left" shrinkToFit="1"/>
    </xf>
    <xf numFmtId="41" fontId="0" fillId="12" borderId="10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applyProtection="1">
      <alignment horizontal="right"/>
      <protection/>
    </xf>
    <xf numFmtId="0" fontId="0" fillId="12" borderId="12" xfId="0" applyFont="1" applyFill="1" applyBorder="1" applyAlignment="1" applyProtection="1">
      <alignment horizontal="right"/>
      <protection/>
    </xf>
    <xf numFmtId="41" fontId="0" fillId="12" borderId="0" xfId="0" applyNumberFormat="1" applyFont="1" applyFill="1" applyBorder="1" applyAlignment="1" applyProtection="1">
      <alignment/>
      <protection/>
    </xf>
    <xf numFmtId="41" fontId="0" fillId="12" borderId="10" xfId="0" applyNumberFormat="1" applyFont="1" applyFill="1" applyBorder="1" applyAlignment="1" applyProtection="1">
      <alignment/>
      <protection/>
    </xf>
    <xf numFmtId="41" fontId="0" fillId="12" borderId="14" xfId="0" applyNumberFormat="1" applyFont="1" applyFill="1" applyBorder="1" applyAlignment="1" applyProtection="1">
      <alignment/>
      <protection/>
    </xf>
    <xf numFmtId="41" fontId="0" fillId="12" borderId="0" xfId="0" applyNumberFormat="1" applyFont="1" applyFill="1" applyBorder="1" applyAlignment="1" applyProtection="1">
      <alignment shrinkToFit="1"/>
      <protection/>
    </xf>
    <xf numFmtId="41" fontId="0" fillId="12" borderId="0" xfId="0" applyNumberFormat="1" applyFont="1" applyFill="1" applyBorder="1" applyAlignment="1" applyProtection="1">
      <alignment horizontal="right"/>
      <protection/>
    </xf>
    <xf numFmtId="41" fontId="0" fillId="12" borderId="1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shrinkToFit="1"/>
    </xf>
    <xf numFmtId="41" fontId="0" fillId="12" borderId="0" xfId="0" applyNumberFormat="1" applyFont="1" applyFill="1" applyAlignment="1">
      <alignment/>
    </xf>
    <xf numFmtId="41" fontId="0" fillId="12" borderId="0" xfId="0" applyNumberFormat="1" applyFont="1" applyFill="1" applyBorder="1" applyAlignment="1">
      <alignment horizontal="left" shrinkToFit="1"/>
    </xf>
    <xf numFmtId="41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1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41" fontId="0" fillId="12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0" fontId="0" fillId="33" borderId="12" xfId="0" applyNumberFormat="1" applyFont="1" applyFill="1" applyBorder="1" applyAlignment="1">
      <alignment horizontal="left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41" fontId="0" fillId="33" borderId="12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37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 horizontal="right" shrinkToFit="1"/>
    </xf>
    <xf numFmtId="177" fontId="0" fillId="33" borderId="0" xfId="0" applyNumberFormat="1" applyFont="1" applyFill="1" applyBorder="1" applyAlignment="1">
      <alignment horizontal="right" shrinkToFit="1"/>
    </xf>
    <xf numFmtId="177" fontId="0" fillId="33" borderId="10" xfId="0" applyNumberFormat="1" applyFont="1" applyFill="1" applyBorder="1" applyAlignment="1">
      <alignment horizontal="right" shrinkToFit="1"/>
    </xf>
    <xf numFmtId="177" fontId="0" fillId="37" borderId="0" xfId="0" applyNumberFormat="1" applyFont="1" applyFill="1" applyBorder="1" applyAlignment="1">
      <alignment/>
    </xf>
    <xf numFmtId="41" fontId="0" fillId="37" borderId="12" xfId="0" applyNumberFormat="1" applyFont="1" applyFill="1" applyBorder="1" applyAlignment="1">
      <alignment/>
    </xf>
    <xf numFmtId="177" fontId="0" fillId="37" borderId="1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35" borderId="0" xfId="0" applyNumberFormat="1" applyFont="1" applyFill="1" applyBorder="1" applyAlignment="1">
      <alignment horizontal="right"/>
    </xf>
    <xf numFmtId="41" fontId="0" fillId="36" borderId="0" xfId="0" applyNumberFormat="1" applyFont="1" applyFill="1" applyBorder="1" applyAlignment="1">
      <alignment horizontal="right" shrinkToFit="1"/>
    </xf>
    <xf numFmtId="41" fontId="0" fillId="35" borderId="19" xfId="0" applyNumberFormat="1" applyFont="1" applyFill="1" applyBorder="1" applyAlignment="1">
      <alignment/>
    </xf>
    <xf numFmtId="41" fontId="0" fillId="35" borderId="11" xfId="0" applyNumberFormat="1" applyFont="1" applyFill="1" applyBorder="1" applyAlignment="1">
      <alignment horizontal="right"/>
    </xf>
    <xf numFmtId="41" fontId="0" fillId="36" borderId="19" xfId="0" applyNumberFormat="1" applyFont="1" applyFill="1" applyBorder="1" applyAlignment="1">
      <alignment horizontal="right" shrinkToFit="1"/>
    </xf>
    <xf numFmtId="41" fontId="0" fillId="37" borderId="0" xfId="0" applyNumberFormat="1" applyFont="1" applyFill="1" applyBorder="1" applyAlignment="1">
      <alignment horizontal="right"/>
    </xf>
    <xf numFmtId="41" fontId="0" fillId="37" borderId="10" xfId="0" applyNumberFormat="1" applyFont="1" applyFill="1" applyBorder="1" applyAlignment="1">
      <alignment/>
    </xf>
    <xf numFmtId="41" fontId="0" fillId="33" borderId="12" xfId="0" applyNumberFormat="1" applyFont="1" applyFill="1" applyBorder="1" applyAlignment="1">
      <alignment horizontal="center"/>
    </xf>
    <xf numFmtId="41" fontId="0" fillId="33" borderId="12" xfId="0" applyNumberFormat="1" applyFont="1" applyFill="1" applyBorder="1" applyAlignment="1">
      <alignment horizontal="left" shrinkToFit="1"/>
    </xf>
    <xf numFmtId="41" fontId="0" fillId="4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38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41" fontId="0" fillId="35" borderId="10" xfId="0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41" fontId="0" fillId="38" borderId="14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41" fontId="0" fillId="38" borderId="0" xfId="49" applyNumberFormat="1" applyFont="1" applyFill="1" applyBorder="1" applyAlignment="1">
      <alignment horizontal="center"/>
    </xf>
    <xf numFmtId="41" fontId="0" fillId="38" borderId="10" xfId="49" applyNumberFormat="1" applyFont="1" applyFill="1" applyBorder="1" applyAlignment="1">
      <alignment horizontal="left"/>
    </xf>
    <xf numFmtId="41" fontId="0" fillId="0" borderId="14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0" fillId="36" borderId="11" xfId="42" applyNumberFormat="1" applyFont="1" applyFill="1" applyBorder="1" applyAlignment="1">
      <alignment/>
    </xf>
    <xf numFmtId="41" fontId="0" fillId="36" borderId="15" xfId="42" applyNumberFormat="1" applyFont="1" applyFill="1" applyBorder="1" applyAlignment="1">
      <alignment/>
    </xf>
    <xf numFmtId="41" fontId="0" fillId="36" borderId="11" xfId="42" applyNumberFormat="1" applyFont="1" applyFill="1" applyBorder="1" applyAlignment="1">
      <alignment horizontal="left"/>
    </xf>
    <xf numFmtId="41" fontId="0" fillId="36" borderId="11" xfId="42" applyNumberFormat="1" applyFont="1" applyFill="1" applyBorder="1" applyAlignment="1">
      <alignment horizontal="center"/>
    </xf>
    <xf numFmtId="41" fontId="0" fillId="36" borderId="11" xfId="0" applyNumberFormat="1" applyFont="1" applyFill="1" applyBorder="1" applyAlignment="1">
      <alignment horizontal="left"/>
    </xf>
    <xf numFmtId="41" fontId="0" fillId="36" borderId="13" xfId="49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76" fontId="0" fillId="35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1" fontId="0" fillId="35" borderId="1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right"/>
    </xf>
    <xf numFmtId="41" fontId="0" fillId="38" borderId="0" xfId="49" applyNumberFormat="1" applyFont="1" applyFill="1" applyBorder="1" applyAlignment="1">
      <alignment horizontal="right"/>
    </xf>
    <xf numFmtId="41" fontId="0" fillId="38" borderId="10" xfId="49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center"/>
    </xf>
    <xf numFmtId="41" fontId="0" fillId="36" borderId="10" xfId="49" applyNumberFormat="1" applyFont="1" applyFill="1" applyBorder="1" applyAlignment="1">
      <alignment horizontal="right"/>
    </xf>
    <xf numFmtId="41" fontId="0" fillId="36" borderId="14" xfId="42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4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77" fontId="0" fillId="34" borderId="14" xfId="0" applyNumberFormat="1" applyFont="1" applyFill="1" applyBorder="1" applyAlignment="1">
      <alignment/>
    </xf>
    <xf numFmtId="41" fontId="0" fillId="36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12" borderId="0" xfId="0" applyFont="1" applyFill="1" applyAlignment="1">
      <alignment horizontal="left" shrinkToFit="1"/>
    </xf>
    <xf numFmtId="0" fontId="0" fillId="36" borderId="0" xfId="0" applyNumberFormat="1" applyFont="1" applyFill="1" applyBorder="1" applyAlignment="1">
      <alignment horizontal="left" shrinkToFit="1"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41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76" fontId="0" fillId="38" borderId="0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41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/>
      <protection locked="0"/>
    </xf>
    <xf numFmtId="41" fontId="0" fillId="38" borderId="0" xfId="42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 horizontal="center"/>
    </xf>
    <xf numFmtId="41" fontId="6" fillId="38" borderId="0" xfId="0" applyNumberFormat="1" applyFont="1" applyFill="1" applyBorder="1" applyAlignment="1">
      <alignment horizontal="center"/>
    </xf>
    <xf numFmtId="41" fontId="0" fillId="38" borderId="14" xfId="42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 shrinkToFit="1"/>
    </xf>
    <xf numFmtId="0" fontId="0" fillId="38" borderId="0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left" shrinkToFit="1"/>
    </xf>
    <xf numFmtId="0" fontId="0" fillId="38" borderId="10" xfId="0" applyNumberFormat="1" applyFont="1" applyFill="1" applyBorder="1" applyAlignment="1">
      <alignment horizontal="right"/>
    </xf>
    <xf numFmtId="177" fontId="0" fillId="38" borderId="0" xfId="0" applyNumberFormat="1" applyFont="1" applyFill="1" applyBorder="1" applyAlignment="1">
      <alignment/>
    </xf>
    <xf numFmtId="177" fontId="0" fillId="38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 horizontal="center"/>
      <protection locked="0"/>
    </xf>
    <xf numFmtId="41" fontId="0" fillId="36" borderId="13" xfId="42" applyNumberFormat="1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10" fontId="0" fillId="34" borderId="12" xfId="42" applyNumberFormat="1" applyFont="1" applyFill="1" applyBorder="1" applyAlignment="1">
      <alignment/>
    </xf>
    <xf numFmtId="10" fontId="0" fillId="34" borderId="10" xfId="42" applyNumberFormat="1" applyFont="1" applyFill="1" applyBorder="1" applyAlignment="1">
      <alignment/>
    </xf>
    <xf numFmtId="10" fontId="0" fillId="34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right"/>
    </xf>
    <xf numFmtId="41" fontId="0" fillId="42" borderId="0" xfId="0" applyNumberFormat="1" applyFont="1" applyFill="1" applyBorder="1" applyAlignment="1">
      <alignment/>
    </xf>
    <xf numFmtId="177" fontId="5" fillId="38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51" fillId="12" borderId="0" xfId="0" applyFont="1" applyFill="1" applyBorder="1" applyAlignment="1">
      <alignment/>
    </xf>
    <xf numFmtId="188" fontId="0" fillId="0" borderId="0" xfId="0" applyNumberFormat="1" applyFont="1" applyAlignment="1">
      <alignment horizontal="right"/>
    </xf>
    <xf numFmtId="41" fontId="52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187" fontId="0" fillId="12" borderId="0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54" fillId="0" borderId="0" xfId="0" applyFont="1" applyAlignment="1">
      <alignment/>
    </xf>
    <xf numFmtId="41" fontId="0" fillId="42" borderId="10" xfId="0" applyNumberFormat="1" applyFont="1" applyFill="1" applyBorder="1" applyAlignment="1">
      <alignment/>
    </xf>
    <xf numFmtId="41" fontId="4" fillId="42" borderId="0" xfId="0" applyNumberFormat="1" applyFont="1" applyFill="1" applyAlignment="1" applyProtection="1">
      <alignment/>
      <protection locked="0"/>
    </xf>
    <xf numFmtId="41" fontId="0" fillId="12" borderId="10" xfId="0" applyNumberFormat="1" applyFont="1" applyFill="1" applyBorder="1" applyAlignment="1" applyProtection="1">
      <alignment/>
      <protection locked="0"/>
    </xf>
    <xf numFmtId="0" fontId="0" fillId="42" borderId="12" xfId="0" applyNumberFormat="1" applyFont="1" applyFill="1" applyBorder="1" applyAlignment="1" applyProtection="1">
      <alignment horizontal="right"/>
      <protection locked="0"/>
    </xf>
    <xf numFmtId="0" fontId="0" fillId="36" borderId="12" xfId="0" applyNumberFormat="1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 horizontal="center"/>
    </xf>
    <xf numFmtId="179" fontId="0" fillId="36" borderId="13" xfId="0" applyNumberFormat="1" applyFont="1" applyFill="1" applyBorder="1" applyAlignment="1">
      <alignment vertical="top"/>
    </xf>
    <xf numFmtId="179" fontId="0" fillId="36" borderId="15" xfId="0" applyNumberFormat="1" applyFont="1" applyFill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13" xfId="0" applyNumberFormat="1" applyFont="1" applyFill="1" applyBorder="1" applyAlignment="1">
      <alignment/>
    </xf>
    <xf numFmtId="0" fontId="0" fillId="42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/>
    </xf>
    <xf numFmtId="0" fontId="0" fillId="42" borderId="12" xfId="0" applyFont="1" applyFill="1" applyBorder="1" applyAlignment="1" applyProtection="1">
      <alignment horizontal="right"/>
      <protection/>
    </xf>
    <xf numFmtId="41" fontId="0" fillId="42" borderId="14" xfId="0" applyNumberFormat="1" applyFont="1" applyFill="1" applyBorder="1" applyAlignment="1">
      <alignment/>
    </xf>
    <xf numFmtId="0" fontId="0" fillId="42" borderId="12" xfId="0" applyFont="1" applyFill="1" applyBorder="1" applyAlignment="1">
      <alignment horizontal="right"/>
    </xf>
    <xf numFmtId="41" fontId="6" fillId="42" borderId="0" xfId="0" applyNumberFormat="1" applyFont="1" applyFill="1" applyBorder="1" applyAlignment="1">
      <alignment/>
    </xf>
    <xf numFmtId="0" fontId="0" fillId="42" borderId="0" xfId="0" applyFont="1" applyFill="1" applyAlignment="1">
      <alignment/>
    </xf>
    <xf numFmtId="41" fontId="0" fillId="42" borderId="0" xfId="0" applyNumberFormat="1" applyFont="1" applyFill="1" applyBorder="1" applyAlignment="1">
      <alignment shrinkToFit="1"/>
    </xf>
    <xf numFmtId="41" fontId="0" fillId="42" borderId="0" xfId="0" applyNumberFormat="1" applyFont="1" applyFill="1" applyBorder="1" applyAlignment="1">
      <alignment horizontal="right"/>
    </xf>
    <xf numFmtId="41" fontId="0" fillId="42" borderId="10" xfId="0" applyNumberFormat="1" applyFont="1" applyFill="1" applyBorder="1" applyAlignment="1">
      <alignment horizontal="right"/>
    </xf>
    <xf numFmtId="179" fontId="0" fillId="42" borderId="0" xfId="0" applyNumberFormat="1" applyFont="1" applyFill="1" applyBorder="1" applyAlignment="1">
      <alignment/>
    </xf>
    <xf numFmtId="179" fontId="0" fillId="42" borderId="10" xfId="0" applyNumberFormat="1" applyFont="1" applyFill="1" applyBorder="1" applyAlignment="1">
      <alignment/>
    </xf>
    <xf numFmtId="179" fontId="0" fillId="42" borderId="14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 horizontal="left" shrinkToFit="1"/>
    </xf>
    <xf numFmtId="0" fontId="0" fillId="42" borderId="0" xfId="0" applyFont="1" applyFill="1" applyBorder="1" applyAlignment="1">
      <alignment/>
    </xf>
    <xf numFmtId="179" fontId="0" fillId="42" borderId="0" xfId="0" applyNumberFormat="1" applyFont="1" applyFill="1" applyAlignment="1">
      <alignment/>
    </xf>
    <xf numFmtId="179" fontId="0" fillId="42" borderId="0" xfId="0" applyNumberFormat="1" applyFont="1" applyFill="1" applyBorder="1" applyAlignment="1">
      <alignment horizontal="left" shrinkToFit="1"/>
    </xf>
    <xf numFmtId="179" fontId="0" fillId="42" borderId="0" xfId="0" applyNumberFormat="1" applyFont="1" applyFill="1" applyBorder="1" applyAlignment="1">
      <alignment horizontal="right"/>
    </xf>
    <xf numFmtId="0" fontId="0" fillId="42" borderId="0" xfId="0" applyFont="1" applyFill="1" applyBorder="1" applyAlignment="1">
      <alignment horizontal="left" shrinkToFit="1"/>
    </xf>
    <xf numFmtId="0" fontId="0" fillId="42" borderId="0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right"/>
    </xf>
    <xf numFmtId="0" fontId="0" fillId="42" borderId="10" xfId="0" applyFont="1" applyFill="1" applyBorder="1" applyAlignment="1">
      <alignment/>
    </xf>
    <xf numFmtId="41" fontId="6" fillId="42" borderId="14" xfId="0" applyNumberFormat="1" applyFont="1" applyFill="1" applyBorder="1" applyAlignment="1">
      <alignment/>
    </xf>
    <xf numFmtId="41" fontId="6" fillId="42" borderId="0" xfId="0" applyNumberFormat="1" applyFont="1" applyFill="1" applyBorder="1" applyAlignment="1">
      <alignment/>
    </xf>
    <xf numFmtId="0" fontId="0" fillId="42" borderId="14" xfId="0" applyNumberFormat="1" applyFont="1" applyFill="1" applyBorder="1" applyAlignment="1">
      <alignment horizontal="left" shrinkToFit="1"/>
    </xf>
    <xf numFmtId="0" fontId="0" fillId="42" borderId="12" xfId="0" applyNumberFormat="1" applyFont="1" applyFill="1" applyBorder="1" applyAlignment="1">
      <alignment horizontal="left" shrinkToFit="1"/>
    </xf>
    <xf numFmtId="41" fontId="0" fillId="42" borderId="0" xfId="0" applyNumberFormat="1" applyFont="1" applyFill="1" applyAlignment="1">
      <alignment/>
    </xf>
    <xf numFmtId="0" fontId="0" fillId="42" borderId="14" xfId="0" applyFont="1" applyFill="1" applyBorder="1" applyAlignment="1">
      <alignment/>
    </xf>
    <xf numFmtId="41" fontId="0" fillId="0" borderId="14" xfId="0" applyNumberFormat="1" applyFont="1" applyFill="1" applyBorder="1" applyAlignment="1">
      <alignment shrinkToFit="1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10" xfId="0" applyNumberFormat="1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left" shrinkToFit="1"/>
    </xf>
    <xf numFmtId="41" fontId="0" fillId="12" borderId="16" xfId="0" applyNumberFormat="1" applyFont="1" applyFill="1" applyBorder="1" applyAlignment="1">
      <alignment horizontal="right"/>
    </xf>
    <xf numFmtId="0" fontId="0" fillId="43" borderId="12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177" fontId="0" fillId="43" borderId="0" xfId="42" applyNumberFormat="1" applyFont="1" applyFill="1" applyBorder="1" applyAlignment="1">
      <alignment/>
    </xf>
    <xf numFmtId="177" fontId="0" fillId="43" borderId="10" xfId="42" applyNumberFormat="1" applyFont="1" applyFill="1" applyBorder="1" applyAlignment="1">
      <alignment/>
    </xf>
    <xf numFmtId="177" fontId="0" fillId="43" borderId="12" xfId="42" applyNumberFormat="1" applyFont="1" applyFill="1" applyBorder="1" applyAlignment="1">
      <alignment/>
    </xf>
    <xf numFmtId="177" fontId="0" fillId="43" borderId="14" xfId="42" applyNumberFormat="1" applyFont="1" applyFill="1" applyBorder="1" applyAlignment="1">
      <alignment/>
    </xf>
    <xf numFmtId="177" fontId="0" fillId="38" borderId="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left" shrinkToFit="1"/>
    </xf>
    <xf numFmtId="41" fontId="0" fillId="43" borderId="0" xfId="0" applyNumberFormat="1" applyFont="1" applyFill="1" applyBorder="1" applyAlignment="1">
      <alignment/>
    </xf>
    <xf numFmtId="41" fontId="0" fillId="43" borderId="10" xfId="0" applyNumberFormat="1" applyFont="1" applyFill="1" applyBorder="1" applyAlignment="1">
      <alignment/>
    </xf>
    <xf numFmtId="41" fontId="0" fillId="43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zoomScale="80" zoomScaleNormal="80" zoomScalePageLayoutView="0" workbookViewId="0" topLeftCell="A13">
      <selection activeCell="D30" sqref="D30"/>
    </sheetView>
  </sheetViews>
  <sheetFormatPr defaultColWidth="9.00390625" defaultRowHeight="13.5"/>
  <cols>
    <col min="1" max="1" width="13.50390625" style="0" customWidth="1"/>
    <col min="2" max="2" width="9.00390625" style="0" customWidth="1"/>
    <col min="3" max="3" width="14.50390625" style="0" customWidth="1"/>
    <col min="4" max="4" width="14.00390625" style="0" customWidth="1"/>
    <col min="5" max="5" width="9.125" style="0" customWidth="1"/>
    <col min="6" max="6" width="10.375" style="0" bestFit="1" customWidth="1"/>
    <col min="7" max="7" width="8.87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75390625" style="0" bestFit="1" customWidth="1"/>
    <col min="13" max="13" width="9.503906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 t="s">
        <v>107</v>
      </c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60" t="s">
        <v>77</v>
      </c>
      <c r="B6" s="127">
        <v>2009</v>
      </c>
      <c r="C6" s="161">
        <v>758316</v>
      </c>
      <c r="D6" s="162">
        <v>443456</v>
      </c>
      <c r="E6" s="163">
        <v>241311</v>
      </c>
      <c r="F6" s="164"/>
      <c r="G6" s="165"/>
      <c r="H6" s="161"/>
      <c r="I6" s="164"/>
      <c r="J6" s="165"/>
      <c r="K6" s="161"/>
      <c r="L6" s="161">
        <v>652113</v>
      </c>
      <c r="M6" s="161">
        <v>357351</v>
      </c>
      <c r="N6" s="161"/>
      <c r="O6" s="161"/>
      <c r="P6" s="161"/>
      <c r="Q6" s="161"/>
      <c r="R6" s="164"/>
      <c r="S6" s="166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18" t="s">
        <v>78</v>
      </c>
      <c r="B7" s="130">
        <v>2010</v>
      </c>
      <c r="C7" s="167">
        <v>980850</v>
      </c>
      <c r="D7" s="168">
        <v>576470</v>
      </c>
      <c r="E7" s="169">
        <v>309168</v>
      </c>
      <c r="F7" s="170"/>
      <c r="G7" s="120"/>
      <c r="H7" s="110"/>
      <c r="I7" s="170"/>
      <c r="J7" s="120"/>
      <c r="K7" s="167"/>
      <c r="L7" s="167">
        <v>839951</v>
      </c>
      <c r="M7" s="167">
        <v>462086</v>
      </c>
      <c r="N7" s="171"/>
      <c r="O7" s="171"/>
      <c r="P7" s="110"/>
      <c r="Q7" s="110"/>
      <c r="R7" s="172"/>
      <c r="S7" s="113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08" t="s">
        <v>88</v>
      </c>
      <c r="B8" s="127">
        <v>2011</v>
      </c>
      <c r="C8" s="173">
        <v>930474</v>
      </c>
      <c r="D8" s="173">
        <v>557736</v>
      </c>
      <c r="E8" s="79">
        <v>285792</v>
      </c>
      <c r="F8" s="174"/>
      <c r="G8" s="86"/>
      <c r="H8" s="77"/>
      <c r="I8" s="174"/>
      <c r="J8" s="86"/>
      <c r="K8" s="173"/>
      <c r="L8" s="173">
        <v>794624</v>
      </c>
      <c r="M8" s="173">
        <v>449418</v>
      </c>
      <c r="N8" s="175"/>
      <c r="O8" s="176"/>
      <c r="P8" s="176"/>
      <c r="Q8" s="176"/>
      <c r="R8" s="177"/>
      <c r="S8" s="178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87">
        <v>1006286</v>
      </c>
      <c r="D9" s="88">
        <v>580614</v>
      </c>
      <c r="E9" s="89">
        <v>331416</v>
      </c>
      <c r="F9" s="87"/>
      <c r="G9" s="87"/>
      <c r="H9" s="87"/>
      <c r="I9" s="87"/>
      <c r="J9" s="87"/>
      <c r="K9" s="87"/>
      <c r="L9" s="87">
        <v>875397</v>
      </c>
      <c r="M9" s="87">
        <v>479190</v>
      </c>
      <c r="N9" s="87"/>
      <c r="O9" s="87"/>
      <c r="P9" s="87"/>
      <c r="Q9" s="87"/>
      <c r="R9" s="87"/>
      <c r="S9" s="88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108" t="s">
        <v>97</v>
      </c>
      <c r="B10" s="127">
        <v>2013</v>
      </c>
      <c r="C10" s="77">
        <v>984842</v>
      </c>
      <c r="D10" s="78">
        <v>568674</v>
      </c>
      <c r="E10" s="79">
        <v>318326</v>
      </c>
      <c r="F10" s="77"/>
      <c r="G10" s="77"/>
      <c r="H10" s="77"/>
      <c r="I10" s="77"/>
      <c r="J10" s="77"/>
      <c r="K10" s="77"/>
      <c r="L10" s="77">
        <v>864456</v>
      </c>
      <c r="M10" s="77">
        <v>473552</v>
      </c>
      <c r="N10" s="77"/>
      <c r="O10" s="77"/>
      <c r="P10" s="77"/>
      <c r="Q10" s="77"/>
      <c r="R10" s="77"/>
      <c r="S10" s="78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98</v>
      </c>
      <c r="B11" s="130">
        <v>2014</v>
      </c>
      <c r="C11" s="87">
        <v>1001099</v>
      </c>
      <c r="D11" s="88">
        <v>587431</v>
      </c>
      <c r="E11" s="89">
        <v>326224</v>
      </c>
      <c r="F11" s="87"/>
      <c r="G11" s="87"/>
      <c r="H11" s="87"/>
      <c r="I11" s="87"/>
      <c r="J11" s="87"/>
      <c r="K11" s="87"/>
      <c r="L11" s="87">
        <v>881299</v>
      </c>
      <c r="M11" s="87">
        <v>491586</v>
      </c>
      <c r="N11" s="87"/>
      <c r="O11" s="87"/>
      <c r="P11" s="87"/>
      <c r="Q11" s="87"/>
      <c r="R11" s="87"/>
      <c r="S11" s="8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08" t="s">
        <v>99</v>
      </c>
      <c r="B12" s="127">
        <v>2015</v>
      </c>
      <c r="C12" s="77">
        <v>977481</v>
      </c>
      <c r="D12" s="78">
        <v>584814</v>
      </c>
      <c r="E12" s="79">
        <v>310885</v>
      </c>
      <c r="F12" s="77"/>
      <c r="G12" s="77"/>
      <c r="H12" s="77"/>
      <c r="I12" s="77"/>
      <c r="J12" s="77"/>
      <c r="K12" s="77"/>
      <c r="L12" s="77">
        <v>860253</v>
      </c>
      <c r="M12" s="77">
        <v>488010</v>
      </c>
      <c r="N12" s="77"/>
      <c r="O12" s="77"/>
      <c r="P12" s="77"/>
      <c r="Q12" s="77"/>
      <c r="R12" s="77"/>
      <c r="S12" s="78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28" t="s">
        <v>100</v>
      </c>
      <c r="B13" s="130">
        <v>2016</v>
      </c>
      <c r="C13" s="102">
        <v>983536</v>
      </c>
      <c r="D13" s="104">
        <v>574617</v>
      </c>
      <c r="E13" s="103">
        <v>314534</v>
      </c>
      <c r="F13" s="105"/>
      <c r="G13" s="102"/>
      <c r="H13" s="102"/>
      <c r="I13" s="102"/>
      <c r="J13" s="102"/>
      <c r="K13" s="102"/>
      <c r="L13" s="102">
        <v>870645</v>
      </c>
      <c r="M13" s="102">
        <v>483674</v>
      </c>
      <c r="N13" s="102"/>
      <c r="O13" s="102"/>
      <c r="P13" s="102"/>
      <c r="Q13" s="102"/>
      <c r="R13" s="102"/>
      <c r="S13" s="104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108" t="s">
        <v>104</v>
      </c>
      <c r="B14" s="127">
        <v>2017</v>
      </c>
      <c r="C14" s="77">
        <v>1043558</v>
      </c>
      <c r="D14" s="78">
        <v>610299</v>
      </c>
      <c r="E14" s="79">
        <v>325570.882</v>
      </c>
      <c r="F14" s="77"/>
      <c r="G14" s="77"/>
      <c r="H14" s="77"/>
      <c r="I14" s="77"/>
      <c r="J14" s="77"/>
      <c r="K14" s="77"/>
      <c r="L14" s="77">
        <f>+(910480854+10288699)/1000</f>
        <v>920769.553</v>
      </c>
      <c r="M14" s="77">
        <f>+(490309961+20373512)/1000</f>
        <v>510683.473</v>
      </c>
      <c r="N14" s="77"/>
      <c r="O14" s="77"/>
      <c r="P14" s="77"/>
      <c r="Q14" s="77"/>
      <c r="R14" s="77"/>
      <c r="S14" s="7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105</v>
      </c>
      <c r="B15" s="130">
        <v>2018</v>
      </c>
      <c r="C15" s="87">
        <v>1074521.684</v>
      </c>
      <c r="D15" s="88">
        <v>640866.573</v>
      </c>
      <c r="E15" s="89">
        <v>324524.57</v>
      </c>
      <c r="F15" s="87"/>
      <c r="G15" s="87"/>
      <c r="H15" s="87"/>
      <c r="I15" s="87"/>
      <c r="J15" s="87"/>
      <c r="K15" s="87"/>
      <c r="L15" s="87">
        <f>'アルミ(月別集計)'!L15+'亜鉛(月別集計)'!L15</f>
        <v>950956.041</v>
      </c>
      <c r="M15" s="87">
        <f>'アルミ(月別集計)'!M15+'亜鉛(月別集計)'!M15</f>
        <v>536567.576</v>
      </c>
      <c r="N15" s="87"/>
      <c r="O15" s="87"/>
      <c r="P15" s="87"/>
      <c r="Q15" s="87"/>
      <c r="R15" s="87"/>
      <c r="S15" s="8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108" t="s">
        <v>106</v>
      </c>
      <c r="B16" s="346">
        <v>2019</v>
      </c>
      <c r="C16" s="325">
        <v>1022064.304</v>
      </c>
      <c r="D16" s="78">
        <v>623522.593</v>
      </c>
      <c r="E16" s="79">
        <v>319018.168</v>
      </c>
      <c r="F16" s="77"/>
      <c r="G16" s="77"/>
      <c r="H16" s="77"/>
      <c r="I16" s="77"/>
      <c r="J16" s="325"/>
      <c r="K16" s="77"/>
      <c r="L16" s="325">
        <f>'アルミ(月別集計)'!L16+'亜鉛(月別集計)'!L16</f>
        <v>905000.059</v>
      </c>
      <c r="M16" s="325">
        <f>'アルミ(月別集計)'!M16+'亜鉛(月別集計)'!M16</f>
        <v>524789.5360000001</v>
      </c>
      <c r="N16" s="77"/>
      <c r="O16" s="77"/>
      <c r="P16" s="77"/>
      <c r="Q16" s="77"/>
      <c r="R16" s="77"/>
      <c r="S16" s="78"/>
    </row>
    <row r="17" spans="1:26" s="100" customFormat="1" ht="12.75">
      <c r="A17" s="348" t="s">
        <v>115</v>
      </c>
      <c r="B17" s="347">
        <v>2020</v>
      </c>
      <c r="C17" s="138">
        <v>839131.246</v>
      </c>
      <c r="D17" s="345">
        <v>524478.739</v>
      </c>
      <c r="E17" s="349">
        <v>269618.735</v>
      </c>
      <c r="F17" s="281"/>
      <c r="G17" s="281"/>
      <c r="H17" s="281"/>
      <c r="I17" s="281"/>
      <c r="J17" s="281"/>
      <c r="K17" s="281"/>
      <c r="L17" s="138">
        <v>742331.766</v>
      </c>
      <c r="M17" s="138">
        <v>441259.50499999995</v>
      </c>
      <c r="N17" s="281"/>
      <c r="O17" s="281" t="s">
        <v>113</v>
      </c>
      <c r="P17" s="281" t="s">
        <v>113</v>
      </c>
      <c r="Q17" s="281"/>
      <c r="R17" s="281" t="s">
        <v>113</v>
      </c>
      <c r="S17" s="282" t="s">
        <v>113</v>
      </c>
      <c r="X17" s="119"/>
      <c r="Y17" s="119"/>
      <c r="Z17" s="119"/>
    </row>
    <row r="18" spans="1:28" s="100" customFormat="1" ht="12.75">
      <c r="A18" s="108" t="s">
        <v>108</v>
      </c>
      <c r="B18" s="318">
        <v>2021</v>
      </c>
      <c r="C18" s="77">
        <v>76656</v>
      </c>
      <c r="D18" s="78">
        <v>48575</v>
      </c>
      <c r="E18" s="79">
        <v>24384</v>
      </c>
      <c r="F18" s="151" t="s">
        <v>60</v>
      </c>
      <c r="G18" s="86" t="s">
        <v>64</v>
      </c>
      <c r="H18" s="77"/>
      <c r="I18" s="151" t="s">
        <v>60</v>
      </c>
      <c r="J18" s="86" t="s">
        <v>64</v>
      </c>
      <c r="K18" s="86"/>
      <c r="L18" s="86">
        <v>67404.128</v>
      </c>
      <c r="M18" s="86">
        <v>40652</v>
      </c>
      <c r="N18" s="180" t="s">
        <v>65</v>
      </c>
      <c r="O18" s="181"/>
      <c r="P18" s="86"/>
      <c r="Q18" s="86"/>
      <c r="R18" s="151" t="s">
        <v>60</v>
      </c>
      <c r="S18" s="178"/>
      <c r="T18" s="101"/>
      <c r="U18" s="101"/>
      <c r="V18" s="101"/>
      <c r="W18" s="101"/>
      <c r="X18" s="101"/>
      <c r="AB18" s="119"/>
    </row>
    <row r="19" spans="1:33" ht="12.75">
      <c r="A19" s="118" t="s">
        <v>6</v>
      </c>
      <c r="B19" s="119"/>
      <c r="C19" s="87">
        <v>78306</v>
      </c>
      <c r="D19" s="88">
        <v>50050</v>
      </c>
      <c r="E19" s="89">
        <v>24456</v>
      </c>
      <c r="F19" s="87"/>
      <c r="G19" s="87"/>
      <c r="H19" s="87"/>
      <c r="I19" s="87"/>
      <c r="J19" s="87"/>
      <c r="K19" s="87"/>
      <c r="L19" s="120">
        <v>68264.485</v>
      </c>
      <c r="M19" s="120">
        <v>41422</v>
      </c>
      <c r="N19" s="87"/>
      <c r="O19" s="87"/>
      <c r="P19" s="87"/>
      <c r="Q19" s="87"/>
      <c r="R19" s="87"/>
      <c r="S19" s="182"/>
      <c r="T19" s="100"/>
      <c r="U19" s="100"/>
      <c r="V19" s="100"/>
      <c r="W19" s="100"/>
      <c r="X19" s="100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s="106" customFormat="1" ht="12.75">
      <c r="A20" s="108" t="s">
        <v>7</v>
      </c>
      <c r="B20" s="96"/>
      <c r="C20" s="77">
        <v>89800</v>
      </c>
      <c r="D20" s="78">
        <v>56612</v>
      </c>
      <c r="E20" s="79">
        <v>28663</v>
      </c>
      <c r="F20" s="77"/>
      <c r="G20" s="77"/>
      <c r="H20" s="77"/>
      <c r="I20" s="77"/>
      <c r="J20" s="77"/>
      <c r="K20" s="77"/>
      <c r="L20" s="86">
        <v>78633.07400000001</v>
      </c>
      <c r="M20" s="86">
        <v>47026</v>
      </c>
      <c r="N20" s="77"/>
      <c r="O20" s="77"/>
      <c r="P20" s="77"/>
      <c r="Q20" s="77"/>
      <c r="R20" s="77"/>
      <c r="S20" s="178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s="106" customFormat="1" ht="12.75">
      <c r="A21" s="118" t="s">
        <v>8</v>
      </c>
      <c r="B21" s="119"/>
      <c r="C21" s="87">
        <v>85068</v>
      </c>
      <c r="D21" s="88">
        <v>54490</v>
      </c>
      <c r="E21" s="89">
        <v>27028</v>
      </c>
      <c r="F21" s="87"/>
      <c r="G21" s="87"/>
      <c r="H21" s="87"/>
      <c r="I21" s="87"/>
      <c r="J21" s="87"/>
      <c r="K21" s="87"/>
      <c r="L21" s="120">
        <v>74490</v>
      </c>
      <c r="M21" s="120">
        <v>45227</v>
      </c>
      <c r="N21" s="87"/>
      <c r="O21" s="87"/>
      <c r="P21" s="87"/>
      <c r="Q21" s="87"/>
      <c r="R21" s="87"/>
      <c r="S21" s="182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65325.4</v>
      </c>
      <c r="D22" s="78">
        <v>41971.9</v>
      </c>
      <c r="E22" s="79">
        <v>20578.6</v>
      </c>
      <c r="F22" s="77"/>
      <c r="G22" s="77"/>
      <c r="H22" s="77"/>
      <c r="I22" s="77"/>
      <c r="J22" s="77"/>
      <c r="K22" s="77"/>
      <c r="L22" s="86">
        <v>56491.600000000006</v>
      </c>
      <c r="M22" s="86">
        <v>34340.8</v>
      </c>
      <c r="N22" s="77"/>
      <c r="O22" s="77"/>
      <c r="P22" s="77"/>
      <c r="Q22" s="77"/>
      <c r="R22" s="77"/>
      <c r="S22" s="178"/>
      <c r="T22" s="322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85608.249</v>
      </c>
      <c r="D23" s="88">
        <v>54670.79</v>
      </c>
      <c r="E23" s="89">
        <v>27406.818</v>
      </c>
      <c r="F23" s="87"/>
      <c r="G23" s="87"/>
      <c r="H23" s="87"/>
      <c r="I23" s="87"/>
      <c r="J23" s="87"/>
      <c r="K23" s="87"/>
      <c r="L23" s="120">
        <v>74798.946</v>
      </c>
      <c r="M23" s="120">
        <v>45151.486</v>
      </c>
      <c r="N23" s="87"/>
      <c r="O23" s="87"/>
      <c r="P23" s="87"/>
      <c r="Q23" s="87"/>
      <c r="R23" s="87"/>
      <c r="S23" s="182"/>
      <c r="T23" s="322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88057.784</v>
      </c>
      <c r="D24" s="78">
        <v>57350.732</v>
      </c>
      <c r="E24" s="79">
        <v>28513.68</v>
      </c>
      <c r="F24" s="77"/>
      <c r="G24" s="77"/>
      <c r="H24" s="77"/>
      <c r="I24" s="77"/>
      <c r="J24" s="77"/>
      <c r="K24" s="77"/>
      <c r="L24" s="86">
        <v>77519.603</v>
      </c>
      <c r="M24" s="86">
        <v>47965.466</v>
      </c>
      <c r="N24" s="77"/>
      <c r="O24" s="77"/>
      <c r="P24" s="77"/>
      <c r="Q24" s="77"/>
      <c r="R24" s="77"/>
      <c r="S24" s="178"/>
      <c r="T24" s="322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64912.98</v>
      </c>
      <c r="D25" s="88">
        <v>43557.474</v>
      </c>
      <c r="E25" s="89">
        <v>19962.768</v>
      </c>
      <c r="F25" s="87"/>
      <c r="G25" s="87"/>
      <c r="H25" s="87"/>
      <c r="I25" s="87"/>
      <c r="J25" s="87"/>
      <c r="K25" s="87"/>
      <c r="L25" s="120">
        <v>56477.827</v>
      </c>
      <c r="M25" s="120">
        <v>35974.008</v>
      </c>
      <c r="N25" s="87"/>
      <c r="O25" s="87"/>
      <c r="P25" s="87"/>
      <c r="Q25" s="87"/>
      <c r="R25" s="87"/>
      <c r="S25" s="182"/>
      <c r="T25" s="322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64533.005</v>
      </c>
      <c r="D26" s="78">
        <v>44605.058</v>
      </c>
      <c r="E26" s="79">
        <v>18504.457</v>
      </c>
      <c r="F26" s="77"/>
      <c r="G26" s="77"/>
      <c r="H26" s="77"/>
      <c r="I26" s="77"/>
      <c r="J26" s="77"/>
      <c r="K26" s="77"/>
      <c r="L26" s="86">
        <v>55049.498</v>
      </c>
      <c r="M26" s="86">
        <v>36169.81</v>
      </c>
      <c r="N26" s="77"/>
      <c r="O26" s="77"/>
      <c r="P26" s="77"/>
      <c r="Q26" s="77"/>
      <c r="R26" s="77"/>
      <c r="S26" s="178"/>
      <c r="T26" s="322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110">
        <v>66700.44</v>
      </c>
      <c r="D27" s="113">
        <v>46141.356</v>
      </c>
      <c r="E27" s="114">
        <v>21756.463</v>
      </c>
      <c r="F27" s="110"/>
      <c r="G27" s="110"/>
      <c r="H27" s="110"/>
      <c r="I27" s="110"/>
      <c r="J27" s="110"/>
      <c r="K27" s="110"/>
      <c r="L27" s="120">
        <v>57327.298</v>
      </c>
      <c r="M27" s="120">
        <v>37515.632000000005</v>
      </c>
      <c r="N27" s="110"/>
      <c r="O27" s="110"/>
      <c r="P27" s="110"/>
      <c r="Q27" s="110"/>
      <c r="R27" s="110"/>
      <c r="S27" s="182"/>
      <c r="T27" s="322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111">
        <v>82064.064</v>
      </c>
      <c r="D28" s="337">
        <v>55428.718</v>
      </c>
      <c r="E28" s="115">
        <v>27795.664</v>
      </c>
      <c r="F28" s="111"/>
      <c r="G28" s="111"/>
      <c r="H28" s="111"/>
      <c r="I28" s="111"/>
      <c r="J28" s="111"/>
      <c r="K28" s="111"/>
      <c r="L28" s="86">
        <v>71616.535</v>
      </c>
      <c r="M28" s="86">
        <v>45805.275</v>
      </c>
      <c r="N28" s="111"/>
      <c r="O28" s="111"/>
      <c r="P28" s="111"/>
      <c r="Q28" s="111"/>
      <c r="R28" s="111"/>
      <c r="S28" s="178"/>
      <c r="T28" s="322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23" t="s">
        <v>111</v>
      </c>
      <c r="B29" s="90"/>
      <c r="C29" s="112">
        <v>78948.572</v>
      </c>
      <c r="D29" s="116">
        <v>53777.988</v>
      </c>
      <c r="E29" s="117">
        <v>26794.95</v>
      </c>
      <c r="F29" s="112"/>
      <c r="G29" s="112"/>
      <c r="H29" s="112"/>
      <c r="I29" s="112"/>
      <c r="J29" s="112"/>
      <c r="K29" s="112"/>
      <c r="L29" s="120">
        <v>68973.87700000001</v>
      </c>
      <c r="M29" s="120">
        <v>44471.592</v>
      </c>
      <c r="N29" s="110"/>
      <c r="O29" s="112"/>
      <c r="P29" s="112"/>
      <c r="Q29" s="112"/>
      <c r="R29" s="112"/>
      <c r="S29" s="183"/>
      <c r="T29" s="322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381" t="s">
        <v>19</v>
      </c>
      <c r="B30" s="382"/>
      <c r="C30" s="389">
        <f>SUM(C18:C29)</f>
        <v>925980.4940000001</v>
      </c>
      <c r="D30" s="390">
        <f>SUM(D18:D29)</f>
        <v>607231.0160000001</v>
      </c>
      <c r="E30" s="391">
        <f>SUM(E18:E29)</f>
        <v>295844.4</v>
      </c>
      <c r="F30" s="389"/>
      <c r="G30" s="389"/>
      <c r="H30" s="389"/>
      <c r="I30" s="389"/>
      <c r="J30" s="389"/>
      <c r="K30" s="389"/>
      <c r="L30" s="389">
        <f>SUM(L18:L29)</f>
        <v>807046.871</v>
      </c>
      <c r="M30" s="389">
        <f>SUM(M18:M29)</f>
        <v>501721.069</v>
      </c>
      <c r="N30" s="389"/>
      <c r="O30" s="389" t="s">
        <v>61</v>
      </c>
      <c r="P30" s="389" t="s">
        <v>62</v>
      </c>
      <c r="Q30" s="389"/>
      <c r="R30" s="389" t="s">
        <v>61</v>
      </c>
      <c r="S30" s="390" t="s">
        <v>62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35" customFormat="1" ht="12.75">
      <c r="A31" s="257" t="s">
        <v>71</v>
      </c>
      <c r="B31" s="119"/>
      <c r="C31" s="87">
        <f>C17</f>
        <v>839131.246</v>
      </c>
      <c r="D31" s="87">
        <f aca="true" t="shared" si="0" ref="D31:S31">D17</f>
        <v>524478.739</v>
      </c>
      <c r="E31" s="89">
        <f t="shared" si="0"/>
        <v>269618.735</v>
      </c>
      <c r="F31" s="87">
        <f t="shared" si="0"/>
        <v>0</v>
      </c>
      <c r="G31" s="87">
        <f t="shared" si="0"/>
        <v>0</v>
      </c>
      <c r="H31" s="87">
        <f t="shared" si="0"/>
        <v>0</v>
      </c>
      <c r="I31" s="87">
        <f t="shared" si="0"/>
        <v>0</v>
      </c>
      <c r="J31" s="87">
        <f t="shared" si="0"/>
        <v>0</v>
      </c>
      <c r="K31" s="87">
        <f t="shared" si="0"/>
        <v>0</v>
      </c>
      <c r="L31" s="87">
        <f t="shared" si="0"/>
        <v>742331.766</v>
      </c>
      <c r="M31" s="87">
        <f t="shared" si="0"/>
        <v>441259.50499999995</v>
      </c>
      <c r="N31" s="87">
        <f t="shared" si="0"/>
        <v>0</v>
      </c>
      <c r="O31" s="87" t="str">
        <f t="shared" si="0"/>
        <v>　</v>
      </c>
      <c r="P31" s="87" t="str">
        <f t="shared" si="0"/>
        <v>　</v>
      </c>
      <c r="Q31" s="87">
        <f t="shared" si="0"/>
        <v>0</v>
      </c>
      <c r="R31" s="87" t="str">
        <f t="shared" si="0"/>
        <v>　</v>
      </c>
      <c r="S31" s="87" t="str">
        <f t="shared" si="0"/>
        <v>　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381" t="s">
        <v>17</v>
      </c>
      <c r="B32" s="382"/>
      <c r="C32" s="383">
        <f>C30/$C$30</f>
        <v>1</v>
      </c>
      <c r="D32" s="384">
        <f>D30/$D$30</f>
        <v>1</v>
      </c>
      <c r="E32" s="383">
        <f>E30/$C$30</f>
        <v>0.3194931231456372</v>
      </c>
      <c r="F32" s="385"/>
      <c r="G32" s="383"/>
      <c r="H32" s="383"/>
      <c r="I32" s="383"/>
      <c r="J32" s="383"/>
      <c r="K32" s="383"/>
      <c r="L32" s="383">
        <f>L30/$C$30</f>
        <v>0.8715592566251185</v>
      </c>
      <c r="M32" s="383">
        <f>M30/$D$30</f>
        <v>0.8262441406649096</v>
      </c>
      <c r="N32" s="382"/>
      <c r="O32" s="383" t="s">
        <v>61</v>
      </c>
      <c r="P32" s="383" t="s">
        <v>61</v>
      </c>
      <c r="Q32" s="382"/>
      <c r="R32" s="383" t="s">
        <v>61</v>
      </c>
      <c r="S32" s="384" t="s">
        <v>61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35" customFormat="1" ht="12.75">
      <c r="A33" s="392" t="s">
        <v>18</v>
      </c>
      <c r="B33" s="281"/>
      <c r="C33" s="95">
        <f>C30/C31</f>
        <v>1.1034990037780097</v>
      </c>
      <c r="D33" s="393">
        <f>D30/D31</f>
        <v>1.1577800411085875</v>
      </c>
      <c r="E33" s="394">
        <f>E30/E31</f>
        <v>1.0972694460568553</v>
      </c>
      <c r="F33" s="95"/>
      <c r="G33" s="95"/>
      <c r="H33" s="95"/>
      <c r="I33" s="95"/>
      <c r="J33" s="95"/>
      <c r="K33" s="95"/>
      <c r="L33" s="95">
        <f>L30/L31</f>
        <v>1.0871781432023484</v>
      </c>
      <c r="M33" s="95">
        <f>M30/M31</f>
        <v>1.1370204229368386</v>
      </c>
      <c r="N33" s="95"/>
      <c r="O33" s="95" t="s">
        <v>61</v>
      </c>
      <c r="P33" s="95" t="s">
        <v>62</v>
      </c>
      <c r="Q33" s="95"/>
      <c r="R33" s="95" t="s">
        <v>61</v>
      </c>
      <c r="S33" s="393" t="s">
        <v>62</v>
      </c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116</v>
      </c>
      <c r="B34" s="318">
        <v>2022</v>
      </c>
      <c r="C34" s="77">
        <f>'アルミ(月別集計)'!C34+'亜鉛(月別集計)'!C34+'その他(月別集計)'!C34</f>
        <v>71608.458</v>
      </c>
      <c r="D34" s="77">
        <f>'アルミ(月別集計)'!D34+'亜鉛(月別集計)'!D34+'その他(月別集計)'!D34</f>
        <v>50248.466</v>
      </c>
      <c r="E34" s="79">
        <f>'アルミ(月別集計)'!E34+'亜鉛(月別集計)'!E34</f>
        <v>22949.229</v>
      </c>
      <c r="F34" s="151" t="s">
        <v>60</v>
      </c>
      <c r="G34" s="86" t="s">
        <v>59</v>
      </c>
      <c r="H34" s="77"/>
      <c r="I34" s="151" t="s">
        <v>60</v>
      </c>
      <c r="J34" s="86" t="s">
        <v>59</v>
      </c>
      <c r="K34" s="86"/>
      <c r="L34" s="185">
        <f>'アルミ(月別集計)'!L34+'亜鉛(月別集計)'!L34</f>
        <v>62230.436</v>
      </c>
      <c r="M34" s="185">
        <f>'アルミ(月別集計)'!M34+'亜鉛(月別集計)'!M34</f>
        <v>41523.181000000004</v>
      </c>
      <c r="N34" s="180" t="s">
        <v>65</v>
      </c>
      <c r="O34" s="181"/>
      <c r="P34" s="86"/>
      <c r="Q34" s="86"/>
      <c r="R34" s="151" t="s">
        <v>60</v>
      </c>
      <c r="S34" s="178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87">
        <f>'アルミ(月別集計)'!C35+'亜鉛(月別集計)'!C35+'その他(月別集計)'!C35</f>
        <v>74606.77600000001</v>
      </c>
      <c r="D35" s="87">
        <f>'アルミ(月別集計)'!D35+'亜鉛(月別集計)'!D35+'その他(月別集計)'!D35</f>
        <v>52775.388999999996</v>
      </c>
      <c r="E35" s="89">
        <f>'アルミ(月別集計)'!E35+'亜鉛(月別集計)'!E35</f>
        <v>24588.435999999998</v>
      </c>
      <c r="F35" s="290"/>
      <c r="G35" s="265"/>
      <c r="H35" s="102"/>
      <c r="I35" s="290"/>
      <c r="J35" s="265"/>
      <c r="K35" s="265"/>
      <c r="L35" s="324">
        <f>'アルミ(月別集計)'!L35+'亜鉛(月別集計)'!L35</f>
        <v>64920.012</v>
      </c>
      <c r="M35" s="324">
        <f>'アルミ(月別集計)'!M35+'亜鉛(月別集計)'!M35</f>
        <v>43598.596000000005</v>
      </c>
      <c r="N35" s="291"/>
      <c r="O35" s="292"/>
      <c r="P35" s="265"/>
      <c r="Q35" s="265"/>
      <c r="R35" s="290"/>
      <c r="S35" s="182"/>
      <c r="T35" s="100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77">
        <f>'アルミ(月別集計)'!C36+'亜鉛(月別集計)'!C36+'その他(月別集計)'!C36</f>
        <v>83836.59899999999</v>
      </c>
      <c r="D36" s="77">
        <f>'アルミ(月別集計)'!D36+'亜鉛(月別集計)'!D36+'その他(月別集計)'!D36</f>
        <v>59457.594</v>
      </c>
      <c r="E36" s="79">
        <f>'アルミ(月別集計)'!E36+'亜鉛(月別集計)'!E36</f>
        <v>27612.362</v>
      </c>
      <c r="F36" s="77"/>
      <c r="G36" s="77"/>
      <c r="H36" s="77"/>
      <c r="I36" s="77"/>
      <c r="J36" s="77"/>
      <c r="K36" s="77"/>
      <c r="L36" s="185">
        <f>'アルミ(月別集計)'!L36+'亜鉛(月別集計)'!L36</f>
        <v>73109.758</v>
      </c>
      <c r="M36" s="185">
        <f>'アルミ(月別集計)'!M36+'亜鉛(月別集計)'!M36</f>
        <v>49417.034</v>
      </c>
      <c r="N36" s="77"/>
      <c r="O36" s="77"/>
      <c r="P36" s="77"/>
      <c r="Q36" s="77"/>
      <c r="R36" s="77"/>
      <c r="S36" s="178"/>
      <c r="T36" s="100"/>
      <c r="U36" s="100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87">
        <f>'アルミ(月別集計)'!C37+'亜鉛(月別集計)'!C37+'その他(月別集計)'!C37</f>
        <v>74654.759</v>
      </c>
      <c r="D37" s="87">
        <f>'アルミ(月別集計)'!D37+'亜鉛(月別集計)'!D37+'その他(月別集計)'!D37</f>
        <v>54740.81</v>
      </c>
      <c r="E37" s="89">
        <f>'アルミ(月別集計)'!E37+'亜鉛(月別集計)'!E37</f>
        <v>24023.685999999998</v>
      </c>
      <c r="F37" s="87"/>
      <c r="G37" s="87"/>
      <c r="H37" s="87"/>
      <c r="I37" s="87"/>
      <c r="J37" s="87"/>
      <c r="K37" s="87"/>
      <c r="L37" s="324">
        <f>'アルミ(月別集計)'!L37+'亜鉛(月別集計)'!L37</f>
        <v>64560.964</v>
      </c>
      <c r="M37" s="324">
        <f>'アルミ(月別集計)'!M37+'亜鉛(月別集計)'!M37</f>
        <v>44965.618</v>
      </c>
      <c r="N37" s="87"/>
      <c r="O37" s="87"/>
      <c r="P37" s="87"/>
      <c r="Q37" s="87"/>
      <c r="R37" s="87"/>
      <c r="S37" s="182"/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77">
        <f>'アルミ(月別集計)'!C38+'亜鉛(月別集計)'!C38+'その他(月別集計)'!C38</f>
        <v>0</v>
      </c>
      <c r="D38" s="77">
        <f>'アルミ(月別集計)'!D38+'亜鉛(月別集計)'!D38+'その他(月別集計)'!D38</f>
        <v>0</v>
      </c>
      <c r="E38" s="79">
        <f>'アルミ(月別集計)'!E38+'亜鉛(月別集計)'!E38</f>
        <v>0</v>
      </c>
      <c r="F38" s="77"/>
      <c r="G38" s="77"/>
      <c r="H38" s="77"/>
      <c r="I38" s="77"/>
      <c r="J38" s="77"/>
      <c r="K38" s="325"/>
      <c r="L38" s="185">
        <f>'アルミ(月別集計)'!L38+'亜鉛(月別集計)'!L38</f>
        <v>0</v>
      </c>
      <c r="M38" s="185">
        <f>'アルミ(月別集計)'!M38+'亜鉛(月別集計)'!M38</f>
        <v>0</v>
      </c>
      <c r="N38" s="77"/>
      <c r="O38" s="77"/>
      <c r="P38" s="77"/>
      <c r="Q38" s="77"/>
      <c r="R38" s="77"/>
      <c r="S38" s="178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8" t="s">
        <v>10</v>
      </c>
      <c r="B39" s="119"/>
      <c r="C39" s="87">
        <f>'アルミ(月別集計)'!C39+'亜鉛(月別集計)'!C39+'その他(月別集計)'!C39</f>
        <v>0</v>
      </c>
      <c r="D39" s="87">
        <f>'アルミ(月別集計)'!D39+'亜鉛(月別集計)'!D39+'その他(月別集計)'!D39</f>
        <v>0</v>
      </c>
      <c r="E39" s="89">
        <f>'アルミ(月別集計)'!E39+'亜鉛(月別集計)'!E39</f>
        <v>0</v>
      </c>
      <c r="F39" s="87"/>
      <c r="G39" s="87"/>
      <c r="H39" s="87"/>
      <c r="I39" s="87"/>
      <c r="J39" s="87"/>
      <c r="K39" s="87"/>
      <c r="L39" s="324">
        <f>'アルミ(月別集計)'!L39+'亜鉛(月別集計)'!L39</f>
        <v>0</v>
      </c>
      <c r="M39" s="324">
        <f>'アルミ(月別集計)'!M39+'亜鉛(月別集計)'!M39</f>
        <v>0</v>
      </c>
      <c r="N39" s="87"/>
      <c r="O39" s="87"/>
      <c r="P39" s="87"/>
      <c r="Q39" s="87"/>
      <c r="R39" s="87"/>
      <c r="S39" s="182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328"/>
      <c r="C40" s="77">
        <f>'アルミ(月別集計)'!C40+'亜鉛(月別集計)'!C40+'その他(月別集計)'!C40</f>
        <v>0</v>
      </c>
      <c r="D40" s="77">
        <f>'アルミ(月別集計)'!D40+'亜鉛(月別集計)'!D40+'その他(月別集計)'!D40</f>
        <v>0</v>
      </c>
      <c r="E40" s="79">
        <f>'アルミ(月別集計)'!E40+'亜鉛(月別集計)'!E40</f>
        <v>0</v>
      </c>
      <c r="F40" s="77"/>
      <c r="G40" s="77"/>
      <c r="H40" s="77"/>
      <c r="I40" s="332"/>
      <c r="J40" s="325"/>
      <c r="K40" s="325"/>
      <c r="L40" s="185">
        <f>'アルミ(月別集計)'!L40+'亜鉛(月別集計)'!L40</f>
        <v>0</v>
      </c>
      <c r="M40" s="185">
        <f>'アルミ(月別集計)'!M40+'亜鉛(月別集計)'!M40</f>
        <v>0</v>
      </c>
      <c r="N40" s="77"/>
      <c r="O40" s="77"/>
      <c r="P40" s="77"/>
      <c r="Q40" s="77"/>
      <c r="R40" s="77"/>
      <c r="S40" s="1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87">
        <f>'アルミ(月別集計)'!C41+'亜鉛(月別集計)'!C41+'その他(月別集計)'!C41</f>
        <v>0</v>
      </c>
      <c r="D41" s="87">
        <f>'アルミ(月別集計)'!D41+'亜鉛(月別集計)'!D41+'その他(月別集計)'!D41</f>
        <v>0</v>
      </c>
      <c r="E41" s="89">
        <f>'アルミ(月別集計)'!E41+'亜鉛(月別集計)'!E41</f>
        <v>0</v>
      </c>
      <c r="F41" s="87"/>
      <c r="G41" s="87"/>
      <c r="H41" s="87"/>
      <c r="I41" s="87"/>
      <c r="J41" s="87"/>
      <c r="K41" s="87"/>
      <c r="L41" s="324">
        <f>'アルミ(月別集計)'!L41+'亜鉛(月別集計)'!L41</f>
        <v>0</v>
      </c>
      <c r="M41" s="324">
        <f>'アルミ(月別集計)'!M41+'亜鉛(月別集計)'!M41</f>
        <v>0</v>
      </c>
      <c r="N41" s="87"/>
      <c r="O41" s="87"/>
      <c r="P41" s="87"/>
      <c r="Q41" s="87"/>
      <c r="R41" s="87"/>
      <c r="S41" s="182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333"/>
      <c r="C42" s="77">
        <f>'アルミ(月別集計)'!C42+'亜鉛(月別集計)'!C42+'その他(月別集計)'!C42</f>
        <v>0</v>
      </c>
      <c r="D42" s="77">
        <f>'アルミ(月別集計)'!D42+'亜鉛(月別集計)'!D42+'その他(月別集計)'!D42</f>
        <v>0</v>
      </c>
      <c r="E42" s="79">
        <f>'アルミ(月別集計)'!E42+'亜鉛(月別集計)'!E42</f>
        <v>0</v>
      </c>
      <c r="F42" s="77"/>
      <c r="G42" s="77"/>
      <c r="H42" s="77"/>
      <c r="I42" s="77"/>
      <c r="J42" s="77"/>
      <c r="K42" s="77"/>
      <c r="L42" s="185">
        <f>'アルミ(月別集計)'!L42+'亜鉛(月別集計)'!L42</f>
        <v>0</v>
      </c>
      <c r="M42" s="185">
        <f>'アルミ(月別集計)'!M42+'亜鉛(月別集計)'!M42</f>
        <v>0</v>
      </c>
      <c r="N42" s="77"/>
      <c r="O42" s="77"/>
      <c r="P42" s="77"/>
      <c r="Q42" s="77"/>
      <c r="R42" s="77"/>
      <c r="S42" s="1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87">
        <f>'アルミ(月別集計)'!C43+'亜鉛(月別集計)'!C43+'その他(月別集計)'!C43</f>
        <v>0</v>
      </c>
      <c r="D43" s="87">
        <f>'アルミ(月別集計)'!D43+'亜鉛(月別集計)'!D43+'その他(月別集計)'!D43</f>
        <v>0</v>
      </c>
      <c r="E43" s="89">
        <f>'アルミ(月別集計)'!E43+'亜鉛(月別集計)'!E43</f>
        <v>0</v>
      </c>
      <c r="F43" s="110"/>
      <c r="G43" s="110"/>
      <c r="H43" s="110"/>
      <c r="I43" s="110"/>
      <c r="J43" s="110"/>
      <c r="K43" s="110"/>
      <c r="L43" s="324">
        <f>'アルミ(月別集計)'!L43+'亜鉛(月別集計)'!L43</f>
        <v>0</v>
      </c>
      <c r="M43" s="324">
        <f>'アルミ(月別集計)'!M43+'亜鉛(月別集計)'!M43</f>
        <v>0</v>
      </c>
      <c r="N43" s="110"/>
      <c r="O43" s="110"/>
      <c r="P43" s="110"/>
      <c r="Q43" s="110"/>
      <c r="R43" s="110"/>
      <c r="S43" s="182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338" t="s">
        <v>15</v>
      </c>
      <c r="B44" s="336"/>
      <c r="C44" s="77">
        <f>'アルミ(月別集計)'!C44+'亜鉛(月別集計)'!C44+'その他(月別集計)'!C44</f>
        <v>0</v>
      </c>
      <c r="D44" s="77">
        <f>'アルミ(月別集計)'!D44+'亜鉛(月別集計)'!D44+'その他(月別集計)'!D44</f>
        <v>0</v>
      </c>
      <c r="E44" s="79">
        <f>'アルミ(月別集計)'!E44+'亜鉛(月別集計)'!E44</f>
        <v>0</v>
      </c>
      <c r="F44" s="111"/>
      <c r="G44" s="111"/>
      <c r="H44" s="111"/>
      <c r="I44" s="111"/>
      <c r="J44" s="111"/>
      <c r="K44" s="111"/>
      <c r="L44" s="185">
        <f>'アルミ(月別集計)'!L44+'亜鉛(月別集計)'!L44</f>
        <v>0</v>
      </c>
      <c r="M44" s="185">
        <f>'アルミ(月別集計)'!M44+'亜鉛(月別集計)'!M44</f>
        <v>0</v>
      </c>
      <c r="N44" s="111"/>
      <c r="O44" s="111"/>
      <c r="P44" s="111"/>
      <c r="Q44" s="111"/>
      <c r="R44" s="111"/>
      <c r="S44" s="1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339" t="s">
        <v>111</v>
      </c>
      <c r="C45" s="87">
        <f>'アルミ(月別集計)'!C45+'亜鉛(月別集計)'!C45+'その他(月別集計)'!C45</f>
        <v>0</v>
      </c>
      <c r="D45" s="87">
        <f>'アルミ(月別集計)'!D45+'亜鉛(月別集計)'!D45+'その他(月別集計)'!D45</f>
        <v>0</v>
      </c>
      <c r="E45" s="89">
        <f>'アルミ(月別集計)'!E45+'亜鉛(月別集計)'!E45</f>
        <v>0</v>
      </c>
      <c r="F45" s="112"/>
      <c r="G45" s="112"/>
      <c r="H45" s="112"/>
      <c r="I45" s="112"/>
      <c r="J45" s="112"/>
      <c r="K45" s="112"/>
      <c r="L45" s="324">
        <f>'アルミ(月別集計)'!L45+'亜鉛(月別集計)'!L45</f>
        <v>0</v>
      </c>
      <c r="M45" s="324">
        <f>'アルミ(月別集計)'!M45+'亜鉛(月別集計)'!M45</f>
        <v>0</v>
      </c>
      <c r="N45" s="112"/>
      <c r="O45" s="112"/>
      <c r="P45" s="112"/>
      <c r="Q45" s="112"/>
      <c r="R45" s="112"/>
      <c r="S45" s="183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5" customHeight="1">
      <c r="A46" s="381" t="s">
        <v>19</v>
      </c>
      <c r="B46" s="382"/>
      <c r="C46" s="389">
        <f>SUM(C34:C45)</f>
        <v>304706.592</v>
      </c>
      <c r="D46" s="390">
        <f>SUM(D34:D45)</f>
        <v>217222.259</v>
      </c>
      <c r="E46" s="391">
        <f>SUM(E34:E45)</f>
        <v>99173.713</v>
      </c>
      <c r="F46" s="389"/>
      <c r="G46" s="389"/>
      <c r="H46" s="389"/>
      <c r="I46" s="389"/>
      <c r="J46" s="389"/>
      <c r="K46" s="389"/>
      <c r="L46" s="389">
        <f>SUM(L34:L45)</f>
        <v>264821.17</v>
      </c>
      <c r="M46" s="389">
        <f>SUM(M34:M45)</f>
        <v>179504.429</v>
      </c>
      <c r="N46" s="389"/>
      <c r="O46" s="389" t="s">
        <v>61</v>
      </c>
      <c r="P46" s="389" t="s">
        <v>62</v>
      </c>
      <c r="Q46" s="389"/>
      <c r="R46" s="389" t="s">
        <v>61</v>
      </c>
      <c r="S46" s="390" t="s">
        <v>62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257" t="s">
        <v>71</v>
      </c>
      <c r="B47" s="119"/>
      <c r="C47" s="87">
        <f>SUM(C18:C21)</f>
        <v>329830</v>
      </c>
      <c r="D47" s="87">
        <f aca="true" t="shared" si="1" ref="D47:S47">SUM(D18:D21)</f>
        <v>209727</v>
      </c>
      <c r="E47" s="89">
        <f>SUM(E18:E21)</f>
        <v>104531</v>
      </c>
      <c r="F47" s="87">
        <f t="shared" si="1"/>
        <v>0</v>
      </c>
      <c r="G47" s="87">
        <f t="shared" si="1"/>
        <v>0</v>
      </c>
      <c r="H47" s="87">
        <f t="shared" si="1"/>
        <v>0</v>
      </c>
      <c r="I47" s="87">
        <f t="shared" si="1"/>
        <v>0</v>
      </c>
      <c r="J47" s="87">
        <f t="shared" si="1"/>
        <v>0</v>
      </c>
      <c r="K47" s="87">
        <f t="shared" si="1"/>
        <v>0</v>
      </c>
      <c r="L47" s="87">
        <f t="shared" si="1"/>
        <v>288791.68700000003</v>
      </c>
      <c r="M47" s="87">
        <f t="shared" si="1"/>
        <v>174327</v>
      </c>
      <c r="N47" s="87">
        <f t="shared" si="1"/>
        <v>0</v>
      </c>
      <c r="O47" s="87">
        <f t="shared" si="1"/>
        <v>0</v>
      </c>
      <c r="P47" s="87">
        <f t="shared" si="1"/>
        <v>0</v>
      </c>
      <c r="Q47" s="87">
        <f t="shared" si="1"/>
        <v>0</v>
      </c>
      <c r="R47" s="87">
        <f t="shared" si="1"/>
        <v>0</v>
      </c>
      <c r="S47" s="88">
        <f t="shared" si="1"/>
        <v>0</v>
      </c>
      <c r="T47" s="257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381" t="s">
        <v>17</v>
      </c>
      <c r="B48" s="382"/>
      <c r="C48" s="383">
        <f>C46/$C$46</f>
        <v>1</v>
      </c>
      <c r="D48" s="384">
        <f>D46/$D$46</f>
        <v>1</v>
      </c>
      <c r="E48" s="386">
        <f>E46/$C$46</f>
        <v>0.32547281747025675</v>
      </c>
      <c r="F48" s="383"/>
      <c r="G48" s="383"/>
      <c r="H48" s="383"/>
      <c r="I48" s="383"/>
      <c r="J48" s="383"/>
      <c r="K48" s="383"/>
      <c r="L48" s="383">
        <f>L46/$C$46</f>
        <v>0.8691022017666096</v>
      </c>
      <c r="M48" s="383">
        <f>M46/$D$46</f>
        <v>0.8263629603446856</v>
      </c>
      <c r="N48" s="382"/>
      <c r="O48" s="383" t="s">
        <v>24</v>
      </c>
      <c r="P48" s="383" t="s">
        <v>24</v>
      </c>
      <c r="Q48" s="382"/>
      <c r="R48" s="383" t="s">
        <v>24</v>
      </c>
      <c r="S48" s="384" t="s">
        <v>24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ht="12.75">
      <c r="A49" s="155" t="s">
        <v>18</v>
      </c>
      <c r="B49" s="156"/>
      <c r="C49" s="40">
        <f>C46/C47</f>
        <v>0.9238292211139072</v>
      </c>
      <c r="D49" s="41">
        <f>D46/D47</f>
        <v>1.0357381691436962</v>
      </c>
      <c r="E49" s="42">
        <f>E46/E47</f>
        <v>0.94874929925094</v>
      </c>
      <c r="F49" s="40"/>
      <c r="G49" s="40"/>
      <c r="H49" s="40"/>
      <c r="I49" s="40"/>
      <c r="J49" s="40"/>
      <c r="K49" s="40"/>
      <c r="L49" s="40">
        <f>L46/L47</f>
        <v>0.9169972056709511</v>
      </c>
      <c r="M49" s="40">
        <f>M46/M47</f>
        <v>1.0296995244569114</v>
      </c>
      <c r="N49" s="40"/>
      <c r="O49" s="40" t="s">
        <v>24</v>
      </c>
      <c r="P49" s="40" t="s">
        <v>24</v>
      </c>
      <c r="Q49" s="40"/>
      <c r="R49" s="40" t="s">
        <v>24</v>
      </c>
      <c r="S49" s="41" t="s">
        <v>24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" customHeight="1">
      <c r="A50" s="71" t="s">
        <v>84</v>
      </c>
      <c r="B50" s="71"/>
      <c r="C50" s="71"/>
      <c r="D50" s="71"/>
      <c r="E50" s="71" t="s">
        <v>96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 hidden="1">
      <c r="A51" s="71" t="s">
        <v>101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3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329"/>
      <c r="D54" s="329"/>
      <c r="E54" s="101"/>
      <c r="F54" s="186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330"/>
      <c r="D55" s="330"/>
      <c r="E55" s="101"/>
      <c r="F55" s="186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331"/>
      <c r="D56" s="331"/>
      <c r="E56" s="101"/>
      <c r="F56" s="186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86"/>
      <c r="D57" s="186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4:33" ht="12.75">
      <c r="D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4:33" ht="12.75">
      <c r="D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5:33" ht="12.75">
      <c r="Y73" s="101"/>
      <c r="Z73" s="101"/>
      <c r="AA73" s="101"/>
      <c r="AB73" s="101"/>
      <c r="AC73" s="101"/>
      <c r="AD73" s="101"/>
      <c r="AE73" s="101"/>
      <c r="AF73" s="101"/>
      <c r="AG73" s="101"/>
    </row>
    <row r="76" spans="6:7" ht="12.75">
      <c r="F76" s="70"/>
      <c r="G76" s="7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1200" verticalDpi="12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4">
      <selection activeCell="C37" sqref="C37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12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7" max="17" width="6.125" style="0" customWidth="1"/>
    <col min="19" max="19" width="6.125" style="0" customWidth="1"/>
    <col min="21" max="21" width="6.125" style="0" customWidth="1"/>
    <col min="23" max="23" width="6.125" style="0" customWidth="1"/>
    <col min="25" max="25" width="6.1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95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38</v>
      </c>
      <c r="C4" s="83"/>
      <c r="D4" s="83"/>
      <c r="E4" s="83"/>
      <c r="F4" s="154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52</v>
      </c>
      <c r="C5" s="8" t="s">
        <v>36</v>
      </c>
      <c r="D5" s="156" t="s">
        <v>53</v>
      </c>
      <c r="E5" s="8" t="s">
        <v>36</v>
      </c>
      <c r="F5" s="155" t="s">
        <v>52</v>
      </c>
      <c r="G5" s="9" t="s">
        <v>36</v>
      </c>
      <c r="H5" s="156" t="s">
        <v>52</v>
      </c>
      <c r="I5" s="8" t="s">
        <v>36</v>
      </c>
      <c r="J5" s="156" t="s">
        <v>53</v>
      </c>
      <c r="K5" s="9" t="s">
        <v>36</v>
      </c>
      <c r="L5" s="156" t="s">
        <v>52</v>
      </c>
      <c r="M5" s="8" t="s">
        <v>36</v>
      </c>
      <c r="N5" s="156" t="s">
        <v>53</v>
      </c>
      <c r="O5" s="9" t="s">
        <v>36</v>
      </c>
      <c r="P5" s="156" t="s">
        <v>52</v>
      </c>
      <c r="Q5" s="8" t="s">
        <v>36</v>
      </c>
      <c r="R5" s="156" t="s">
        <v>53</v>
      </c>
      <c r="S5" s="9" t="s">
        <v>36</v>
      </c>
      <c r="T5" s="156" t="s">
        <v>52</v>
      </c>
      <c r="U5" s="8" t="s">
        <v>36</v>
      </c>
      <c r="V5" s="156" t="s">
        <v>53</v>
      </c>
      <c r="W5" s="9" t="s">
        <v>36</v>
      </c>
      <c r="X5" s="156" t="s">
        <v>52</v>
      </c>
      <c r="Y5" s="8" t="s">
        <v>36</v>
      </c>
      <c r="Z5" s="156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'その他(月別集計)'!A18</f>
        <v>令和3年１月</v>
      </c>
      <c r="B7" s="51">
        <f>+'その他(月別集計)'!C18</f>
        <v>323</v>
      </c>
      <c r="C7" s="67">
        <v>0.9854651162790697</v>
      </c>
      <c r="D7" s="51">
        <f>+'その他(月別集計)'!D18</f>
        <v>294</v>
      </c>
      <c r="E7" s="67"/>
      <c r="F7" s="187" t="s">
        <v>60</v>
      </c>
      <c r="G7" s="188" t="s">
        <v>64</v>
      </c>
      <c r="H7" s="151" t="s">
        <v>60</v>
      </c>
      <c r="I7" s="189" t="s">
        <v>64</v>
      </c>
      <c r="J7" s="151" t="s">
        <v>60</v>
      </c>
      <c r="K7" s="189" t="s">
        <v>64</v>
      </c>
      <c r="L7" s="187" t="s">
        <v>60</v>
      </c>
      <c r="M7" s="189" t="s">
        <v>64</v>
      </c>
      <c r="N7" s="151" t="s">
        <v>60</v>
      </c>
      <c r="O7" s="188" t="s">
        <v>64</v>
      </c>
      <c r="P7" s="151" t="s">
        <v>60</v>
      </c>
      <c r="Q7" s="189" t="s">
        <v>64</v>
      </c>
      <c r="R7" s="151" t="s">
        <v>60</v>
      </c>
      <c r="S7" s="189" t="s">
        <v>64</v>
      </c>
      <c r="T7" s="187" t="s">
        <v>60</v>
      </c>
      <c r="U7" s="189" t="s">
        <v>64</v>
      </c>
      <c r="V7" s="151" t="s">
        <v>60</v>
      </c>
      <c r="W7" s="188" t="s">
        <v>64</v>
      </c>
      <c r="X7" s="151" t="s">
        <v>60</v>
      </c>
      <c r="Y7" s="189" t="s">
        <v>64</v>
      </c>
      <c r="Z7" s="151" t="s">
        <v>60</v>
      </c>
      <c r="AA7" s="188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'その他(月別集計)'!A19</f>
        <v>２月</v>
      </c>
      <c r="B8" s="36">
        <f>+'その他(月別集計)'!C19</f>
        <v>347</v>
      </c>
      <c r="C8" s="68">
        <v>0.8736842105263158</v>
      </c>
      <c r="D8" s="36">
        <f>+'その他(月別集計)'!D19</f>
        <v>305</v>
      </c>
      <c r="E8" s="68"/>
      <c r="F8" s="50"/>
      <c r="G8" s="37"/>
      <c r="H8" s="36"/>
      <c r="I8" s="190"/>
      <c r="J8" s="36"/>
      <c r="K8" s="191"/>
      <c r="L8" s="36"/>
      <c r="M8" s="190"/>
      <c r="N8" s="36"/>
      <c r="O8" s="191"/>
      <c r="P8" s="36"/>
      <c r="Q8" s="190"/>
      <c r="R8" s="36"/>
      <c r="S8" s="191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'その他(月別集計)'!A20</f>
        <v>３月</v>
      </c>
      <c r="B9" s="51">
        <f>+'その他(月別集計)'!C20</f>
        <v>398</v>
      </c>
      <c r="C9" s="67">
        <v>0.9285714285714286</v>
      </c>
      <c r="D9" s="51">
        <f>+'その他(月別集計)'!D20</f>
        <v>332</v>
      </c>
      <c r="E9" s="67"/>
      <c r="F9" s="192"/>
      <c r="G9" s="56"/>
      <c r="H9" s="51"/>
      <c r="I9" s="193"/>
      <c r="J9" s="51"/>
      <c r="K9" s="194"/>
      <c r="L9" s="51"/>
      <c r="M9" s="193"/>
      <c r="N9" s="51"/>
      <c r="O9" s="194"/>
      <c r="P9" s="51"/>
      <c r="Q9" s="193"/>
      <c r="R9" s="51"/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'その他(月別集計)'!A21</f>
        <v>４月</v>
      </c>
      <c r="B10" s="36">
        <f>+'その他(月別集計)'!C21</f>
        <v>352</v>
      </c>
      <c r="C10" s="68">
        <v>0.8273972602739726</v>
      </c>
      <c r="D10" s="36">
        <f>+'その他(月別集計)'!D21</f>
        <v>333</v>
      </c>
      <c r="E10" s="68"/>
      <c r="F10" s="50"/>
      <c r="G10" s="37"/>
      <c r="H10" s="36"/>
      <c r="I10" s="190"/>
      <c r="J10" s="36"/>
      <c r="K10" s="191"/>
      <c r="L10" s="36"/>
      <c r="M10" s="190"/>
      <c r="N10" s="36"/>
      <c r="O10" s="191"/>
      <c r="P10" s="36"/>
      <c r="Q10" s="190"/>
      <c r="R10" s="36"/>
      <c r="S10" s="191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'その他(月別集計)'!A22</f>
        <v>５月</v>
      </c>
      <c r="B11" s="51">
        <f>+'その他(月別集計)'!C22</f>
        <v>308</v>
      </c>
      <c r="C11" s="67">
        <v>0.5878391812865497</v>
      </c>
      <c r="D11" s="51">
        <f>+'その他(月別集計)'!D22</f>
        <v>283</v>
      </c>
      <c r="E11" s="67"/>
      <c r="F11" s="192"/>
      <c r="G11" s="56"/>
      <c r="H11" s="51"/>
      <c r="I11" s="193"/>
      <c r="J11" s="51"/>
      <c r="K11" s="194"/>
      <c r="L11" s="51"/>
      <c r="M11" s="193"/>
      <c r="N11" s="51"/>
      <c r="O11" s="194"/>
      <c r="P11" s="51"/>
      <c r="Q11" s="193"/>
      <c r="R11" s="51"/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'その他(月別集計)'!A23</f>
        <v>６月</v>
      </c>
      <c r="B12" s="36">
        <f>+'その他(月別集計)'!C23</f>
        <v>359.306</v>
      </c>
      <c r="C12" s="68">
        <v>0.6821695402298851</v>
      </c>
      <c r="D12" s="36">
        <f>+'その他(月別集計)'!D23</f>
        <v>319.209</v>
      </c>
      <c r="E12" s="68"/>
      <c r="F12" s="50"/>
      <c r="G12" s="37"/>
      <c r="H12" s="36"/>
      <c r="I12" s="190"/>
      <c r="J12" s="36"/>
      <c r="K12" s="191"/>
      <c r="L12" s="36"/>
      <c r="M12" s="190"/>
      <c r="N12" s="36"/>
      <c r="O12" s="191"/>
      <c r="P12" s="36"/>
      <c r="Q12" s="190"/>
      <c r="R12" s="36"/>
      <c r="S12" s="19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'その他(月別集計)'!A24</f>
        <v>７月</v>
      </c>
      <c r="B13" s="51">
        <f>+'その他(月別集計)'!C24</f>
        <v>366.266</v>
      </c>
      <c r="C13" s="67">
        <v>0.9213483146067416</v>
      </c>
      <c r="D13" s="51">
        <f>+'その他(月別集計)'!D24</f>
        <v>314.516</v>
      </c>
      <c r="E13" s="67"/>
      <c r="F13" s="192"/>
      <c r="G13" s="56"/>
      <c r="H13" s="51"/>
      <c r="I13" s="193"/>
      <c r="J13" s="51"/>
      <c r="K13" s="194"/>
      <c r="L13" s="51"/>
      <c r="M13" s="193"/>
      <c r="N13" s="51"/>
      <c r="O13" s="194"/>
      <c r="P13" s="51"/>
      <c r="Q13" s="193"/>
      <c r="R13" s="51"/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'その他(月別集計)'!A25</f>
        <v>８月</v>
      </c>
      <c r="B14" s="36">
        <f>+'その他(月別集計)'!C25</f>
        <v>279.876</v>
      </c>
      <c r="C14" s="68">
        <v>0.7677669616519175</v>
      </c>
      <c r="D14" s="36">
        <f>+'その他(月別集計)'!D25</f>
        <v>276.082</v>
      </c>
      <c r="E14" s="68"/>
      <c r="F14" s="50"/>
      <c r="G14" s="37"/>
      <c r="H14" s="36"/>
      <c r="I14" s="190"/>
      <c r="J14" s="36"/>
      <c r="K14" s="191"/>
      <c r="L14" s="36"/>
      <c r="M14" s="190"/>
      <c r="N14" s="36"/>
      <c r="O14" s="191"/>
      <c r="P14" s="36"/>
      <c r="Q14" s="190"/>
      <c r="R14" s="36"/>
      <c r="S14" s="19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'その他(月別集計)'!A26</f>
        <v>９月</v>
      </c>
      <c r="B15" s="51">
        <f>+'その他(月別集計)'!C26</f>
        <v>260.83</v>
      </c>
      <c r="C15" s="67">
        <v>1.1257810650887574</v>
      </c>
      <c r="D15" s="51">
        <f>+'その他(月別集計)'!D26</f>
        <v>291.32</v>
      </c>
      <c r="E15" s="67"/>
      <c r="F15" s="192"/>
      <c r="G15" s="56"/>
      <c r="H15" s="51"/>
      <c r="I15" s="193"/>
      <c r="J15" s="51"/>
      <c r="K15" s="194"/>
      <c r="L15" s="51"/>
      <c r="M15" s="193"/>
      <c r="N15" s="51"/>
      <c r="O15" s="194"/>
      <c r="P15" s="51"/>
      <c r="Q15" s="193"/>
      <c r="R15" s="51"/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'その他(月別集計)'!A27</f>
        <v>１０月</v>
      </c>
      <c r="B16" s="36">
        <f>+'その他(月別集計)'!C27</f>
        <v>280.324</v>
      </c>
      <c r="C16" s="68">
        <v>1.1569942528735633</v>
      </c>
      <c r="D16" s="36">
        <f>+'その他(月別集計)'!D27</f>
        <v>307.646</v>
      </c>
      <c r="E16" s="68"/>
      <c r="F16" s="50"/>
      <c r="G16" s="37"/>
      <c r="H16" s="36"/>
      <c r="I16" s="190"/>
      <c r="J16" s="36"/>
      <c r="K16" s="191"/>
      <c r="L16" s="36"/>
      <c r="M16" s="190"/>
      <c r="N16" s="36"/>
      <c r="O16" s="191"/>
      <c r="P16" s="36"/>
      <c r="Q16" s="190"/>
      <c r="R16" s="36"/>
      <c r="S16" s="19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'その他(月別集計)'!A28</f>
        <v>１１月</v>
      </c>
      <c r="B17" s="51">
        <f>+'その他(月別集計)'!C28</f>
        <v>335.046</v>
      </c>
      <c r="C17" s="67">
        <v>1.0706976744186045</v>
      </c>
      <c r="D17" s="51">
        <f>+'その他(月別集計)'!D28</f>
        <v>322.839</v>
      </c>
      <c r="E17" s="67"/>
      <c r="F17" s="192"/>
      <c r="G17" s="56"/>
      <c r="H17" s="51"/>
      <c r="I17" s="193"/>
      <c r="J17" s="51"/>
      <c r="K17" s="194"/>
      <c r="L17" s="51"/>
      <c r="M17" s="193"/>
      <c r="N17" s="51"/>
      <c r="O17" s="194"/>
      <c r="P17" s="51"/>
      <c r="Q17" s="193"/>
      <c r="R17" s="51"/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'その他(月別集計)'!A29</f>
        <v>１２月</v>
      </c>
      <c r="B18" s="195">
        <f>+'その他(月別集計)'!C29</f>
        <v>309.193</v>
      </c>
      <c r="C18" s="140">
        <v>1.0136909620991255</v>
      </c>
      <c r="D18" s="195">
        <f>+'その他(月別集計)'!D29</f>
        <v>304.924</v>
      </c>
      <c r="E18" s="140"/>
      <c r="F18" s="196"/>
      <c r="G18" s="197"/>
      <c r="H18" s="195"/>
      <c r="I18" s="40"/>
      <c r="J18" s="195"/>
      <c r="K18" s="41"/>
      <c r="L18" s="195"/>
      <c r="M18" s="40"/>
      <c r="N18" s="195"/>
      <c r="O18" s="41"/>
      <c r="P18" s="195"/>
      <c r="Q18" s="40"/>
      <c r="R18" s="195"/>
      <c r="S18" s="41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36"/>
      <c r="C19" s="68"/>
      <c r="D19" s="36"/>
      <c r="E19" s="90"/>
      <c r="F19" s="50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55</v>
      </c>
      <c r="B20" s="198">
        <f>+'その他(月別集計)'!C30</f>
        <v>3918.8410000000003</v>
      </c>
      <c r="C20" s="73"/>
      <c r="D20" s="198">
        <f>+'その他(月別集計)'!D30</f>
        <v>3683.536</v>
      </c>
      <c r="E20" s="198"/>
      <c r="F20" s="150"/>
      <c r="G20" s="93"/>
      <c r="H20" s="92"/>
      <c r="I20" s="199"/>
      <c r="J20" s="92"/>
      <c r="K20" s="200"/>
      <c r="L20" s="92"/>
      <c r="M20" s="199"/>
      <c r="N20" s="92"/>
      <c r="O20" s="200"/>
      <c r="P20" s="92"/>
      <c r="Q20" s="199"/>
      <c r="R20" s="92"/>
      <c r="S20" s="200"/>
      <c r="T20" s="92"/>
      <c r="U20" s="199"/>
      <c r="V20" s="92"/>
      <c r="W20" s="200"/>
      <c r="X20" s="92"/>
      <c r="Y20" s="199"/>
      <c r="Z20" s="92"/>
      <c r="AA20" s="200"/>
      <c r="AB20" s="101"/>
      <c r="AC20" s="101"/>
      <c r="AD20" s="101"/>
      <c r="AE20" s="101"/>
      <c r="AF20" s="101"/>
      <c r="AG20" s="101"/>
    </row>
    <row r="21" spans="1:33" ht="12.75">
      <c r="A21" s="122" t="s">
        <v>73</v>
      </c>
      <c r="B21" s="36">
        <f>+'その他(月別集計)'!C31</f>
        <v>3871.824</v>
      </c>
      <c r="C21" s="68"/>
      <c r="D21" s="36">
        <f>+'その他(月別集計)'!D31</f>
        <v>3184.2170000000006</v>
      </c>
      <c r="E21" s="36"/>
      <c r="F21" s="50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84" t="s">
        <v>54</v>
      </c>
      <c r="B22" s="199">
        <f>B20/$B$20</f>
        <v>1</v>
      </c>
      <c r="C22" s="10"/>
      <c r="D22" s="10">
        <f>D20/$D$20</f>
        <v>1</v>
      </c>
      <c r="E22" s="10"/>
      <c r="F22" s="13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22" t="s">
        <v>56</v>
      </c>
      <c r="B23" s="40">
        <f>B20/B21</f>
        <v>1.0121433722193984</v>
      </c>
      <c r="C23" s="40"/>
      <c r="D23" s="40">
        <f>D20/D21</f>
        <v>1.1568106068147992</v>
      </c>
      <c r="E23" s="3"/>
      <c r="F23" s="7"/>
      <c r="G23" s="4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'その他(月別集計)'!A34</f>
        <v>令和4年１月</v>
      </c>
      <c r="B25" s="51">
        <f>+'その他(月別集計)'!C34</f>
        <v>306.927</v>
      </c>
      <c r="C25" s="67">
        <f>B25/B7</f>
        <v>0.9502383900928794</v>
      </c>
      <c r="D25" s="51">
        <f>+'その他(月別集計)'!D34</f>
        <v>348.907</v>
      </c>
      <c r="E25" s="67">
        <f>D25/D7</f>
        <v>1.1867585034013606</v>
      </c>
      <c r="F25" s="187" t="s">
        <v>60</v>
      </c>
      <c r="G25" s="188" t="s">
        <v>64</v>
      </c>
      <c r="H25" s="151" t="s">
        <v>60</v>
      </c>
      <c r="I25" s="189" t="s">
        <v>59</v>
      </c>
      <c r="J25" s="151" t="s">
        <v>60</v>
      </c>
      <c r="K25" s="189" t="s">
        <v>64</v>
      </c>
      <c r="L25" s="187" t="s">
        <v>60</v>
      </c>
      <c r="M25" s="189" t="s">
        <v>59</v>
      </c>
      <c r="N25" s="151" t="s">
        <v>60</v>
      </c>
      <c r="O25" s="188" t="s">
        <v>64</v>
      </c>
      <c r="P25" s="151" t="s">
        <v>60</v>
      </c>
      <c r="Q25" s="189" t="s">
        <v>59</v>
      </c>
      <c r="R25" s="151" t="s">
        <v>60</v>
      </c>
      <c r="S25" s="189" t="s">
        <v>64</v>
      </c>
      <c r="T25" s="187" t="s">
        <v>60</v>
      </c>
      <c r="U25" s="189" t="s">
        <v>59</v>
      </c>
      <c r="V25" s="151" t="s">
        <v>60</v>
      </c>
      <c r="W25" s="188" t="s">
        <v>64</v>
      </c>
      <c r="X25" s="151" t="s">
        <v>60</v>
      </c>
      <c r="Y25" s="189" t="s">
        <v>59</v>
      </c>
      <c r="Z25" s="151" t="s">
        <v>60</v>
      </c>
      <c r="AA25" s="188" t="s">
        <v>64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'その他(月別集計)'!A35</f>
        <v>２月</v>
      </c>
      <c r="B26" s="36">
        <f>+'その他(月別集計)'!C35</f>
        <v>307.589</v>
      </c>
      <c r="C26" s="69">
        <f>B26/B8</f>
        <v>0.8864236311239193</v>
      </c>
      <c r="D26" s="36">
        <f>+'その他(月別集計)'!D35</f>
        <v>347.812</v>
      </c>
      <c r="E26" s="69">
        <f>D26/D8</f>
        <v>1.1403672131147542</v>
      </c>
      <c r="F26" s="50"/>
      <c r="G26" s="201"/>
      <c r="H26" s="36"/>
      <c r="I26" s="202"/>
      <c r="J26" s="36"/>
      <c r="K26" s="201"/>
      <c r="L26" s="36"/>
      <c r="M26" s="202"/>
      <c r="N26" s="36"/>
      <c r="O26" s="201"/>
      <c r="P26" s="36"/>
      <c r="Q26" s="202"/>
      <c r="R26" s="36"/>
      <c r="S26" s="201"/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'その他(月別集計)'!A36</f>
        <v>３月</v>
      </c>
      <c r="B27" s="51">
        <f>+'その他(月別集計)'!C36</f>
        <v>332.041</v>
      </c>
      <c r="C27" s="67">
        <f>B27/B9</f>
        <v>0.8342738693467336</v>
      </c>
      <c r="D27" s="51">
        <f>+'その他(月別集計)'!D36</f>
        <v>395.627</v>
      </c>
      <c r="E27" s="67">
        <f>D27/D9</f>
        <v>1.1916475903614459</v>
      </c>
      <c r="F27" s="192"/>
      <c r="G27" s="194"/>
      <c r="H27" s="51"/>
      <c r="I27" s="193"/>
      <c r="J27" s="51"/>
      <c r="K27" s="194"/>
      <c r="L27" s="51"/>
      <c r="M27" s="193"/>
      <c r="N27" s="51"/>
      <c r="O27" s="194"/>
      <c r="P27" s="51"/>
      <c r="Q27" s="193"/>
      <c r="R27" s="51"/>
      <c r="S27" s="194"/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'その他(月別集計)'!A37</f>
        <v>４月</v>
      </c>
      <c r="B28" s="36">
        <f>+'その他(月別集計)'!C37</f>
        <v>301.327</v>
      </c>
      <c r="C28" s="69">
        <f>B28/B10</f>
        <v>0.8560426136363636</v>
      </c>
      <c r="D28" s="36">
        <f>+'その他(月別集計)'!D37</f>
        <v>401.143</v>
      </c>
      <c r="E28" s="69">
        <f>D28/D10</f>
        <v>1.2046336336336336</v>
      </c>
      <c r="F28" s="50"/>
      <c r="G28" s="201"/>
      <c r="H28" s="36"/>
      <c r="I28" s="202"/>
      <c r="J28" s="36"/>
      <c r="K28" s="201"/>
      <c r="L28" s="36"/>
      <c r="M28" s="202"/>
      <c r="N28" s="36"/>
      <c r="O28" s="201"/>
      <c r="P28" s="36"/>
      <c r="Q28" s="202"/>
      <c r="R28" s="36"/>
      <c r="S28" s="201"/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'その他(月別集計)'!A38</f>
        <v>５月</v>
      </c>
      <c r="B29" s="243">
        <f>+'その他(月別集計)'!C38</f>
        <v>0</v>
      </c>
      <c r="C29" s="326">
        <f>B29/B11</f>
        <v>0</v>
      </c>
      <c r="D29" s="51">
        <f>+'その他(月別集計)'!D38</f>
        <v>0</v>
      </c>
      <c r="E29" s="67">
        <f>D29/D11</f>
        <v>0</v>
      </c>
      <c r="F29" s="192"/>
      <c r="G29" s="194"/>
      <c r="H29" s="51"/>
      <c r="I29" s="193"/>
      <c r="J29" s="51"/>
      <c r="K29" s="194"/>
      <c r="L29" s="51"/>
      <c r="M29" s="193"/>
      <c r="N29" s="51"/>
      <c r="O29" s="194"/>
      <c r="P29" s="51"/>
      <c r="Q29" s="193"/>
      <c r="R29" s="51"/>
      <c r="S29" s="194"/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'その他(月別集計)'!A39</f>
        <v>６月</v>
      </c>
      <c r="B30" s="36">
        <f>+'その他(月別集計)'!C39</f>
        <v>0</v>
      </c>
      <c r="C30" s="69">
        <f aca="true" t="shared" si="0" ref="C30:C36">B30/B12</f>
        <v>0</v>
      </c>
      <c r="D30" s="36">
        <f>+'その他(月別集計)'!D39</f>
        <v>0</v>
      </c>
      <c r="E30" s="69">
        <f aca="true" t="shared" si="1" ref="E30:E36">D30/D12</f>
        <v>0</v>
      </c>
      <c r="F30" s="50"/>
      <c r="G30" s="201"/>
      <c r="H30" s="36"/>
      <c r="I30" s="202"/>
      <c r="J30" s="36"/>
      <c r="K30" s="201"/>
      <c r="L30" s="36"/>
      <c r="M30" s="202"/>
      <c r="N30" s="36"/>
      <c r="O30" s="201"/>
      <c r="P30" s="36"/>
      <c r="Q30" s="202"/>
      <c r="R30" s="36"/>
      <c r="S30" s="201"/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'その他(月別集計)'!A40</f>
        <v>７月</v>
      </c>
      <c r="B31" s="51">
        <f>+'その他(月別集計)'!C40</f>
        <v>0</v>
      </c>
      <c r="C31" s="67">
        <f t="shared" si="0"/>
        <v>0</v>
      </c>
      <c r="D31" s="51">
        <f>+'その他(月別集計)'!D40</f>
        <v>0</v>
      </c>
      <c r="E31" s="67">
        <f t="shared" si="1"/>
        <v>0</v>
      </c>
      <c r="F31" s="192"/>
      <c r="G31" s="194"/>
      <c r="H31" s="51"/>
      <c r="I31" s="193"/>
      <c r="J31" s="51"/>
      <c r="K31" s="194"/>
      <c r="L31" s="51"/>
      <c r="M31" s="193"/>
      <c r="N31" s="51"/>
      <c r="O31" s="194"/>
      <c r="P31" s="51"/>
      <c r="Q31" s="193"/>
      <c r="R31" s="51"/>
      <c r="S31" s="194"/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'その他(月別集計)'!A41</f>
        <v>８月</v>
      </c>
      <c r="B32" s="36">
        <f>+'その他(月別集計)'!C41</f>
        <v>0</v>
      </c>
      <c r="C32" s="69">
        <f t="shared" si="0"/>
        <v>0</v>
      </c>
      <c r="D32" s="36">
        <f>+'その他(月別集計)'!D41</f>
        <v>0</v>
      </c>
      <c r="E32" s="69">
        <f t="shared" si="1"/>
        <v>0</v>
      </c>
      <c r="F32" s="50"/>
      <c r="G32" s="201"/>
      <c r="H32" s="36"/>
      <c r="I32" s="202"/>
      <c r="J32" s="36"/>
      <c r="K32" s="201"/>
      <c r="L32" s="36"/>
      <c r="M32" s="202"/>
      <c r="N32" s="36"/>
      <c r="O32" s="201"/>
      <c r="P32" s="36"/>
      <c r="Q32" s="202"/>
      <c r="R32" s="36"/>
      <c r="S32" s="201"/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'その他(月別集計)'!A42</f>
        <v>９月</v>
      </c>
      <c r="B33" s="51">
        <f>+'その他(月別集計)'!C42</f>
        <v>0</v>
      </c>
      <c r="C33" s="67">
        <f t="shared" si="0"/>
        <v>0</v>
      </c>
      <c r="D33" s="51">
        <f>+'その他(月別集計)'!D42</f>
        <v>0</v>
      </c>
      <c r="E33" s="67">
        <f t="shared" si="1"/>
        <v>0</v>
      </c>
      <c r="F33" s="192"/>
      <c r="G33" s="194"/>
      <c r="H33" s="51"/>
      <c r="I33" s="193"/>
      <c r="J33" s="51"/>
      <c r="K33" s="194"/>
      <c r="L33" s="51"/>
      <c r="M33" s="193"/>
      <c r="N33" s="51"/>
      <c r="O33" s="194"/>
      <c r="P33" s="51"/>
      <c r="Q33" s="193"/>
      <c r="R33" s="51"/>
      <c r="S33" s="194"/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'その他(月別集計)'!A43</f>
        <v>１０月</v>
      </c>
      <c r="B34" s="36">
        <f>+'その他(月別集計)'!C43</f>
        <v>0</v>
      </c>
      <c r="C34" s="69">
        <f t="shared" si="0"/>
        <v>0</v>
      </c>
      <c r="D34" s="36">
        <f>+'その他(月別集計)'!D43</f>
        <v>0</v>
      </c>
      <c r="E34" s="69">
        <f t="shared" si="1"/>
        <v>0</v>
      </c>
      <c r="F34" s="50"/>
      <c r="G34" s="201"/>
      <c r="H34" s="36"/>
      <c r="I34" s="202"/>
      <c r="J34" s="36"/>
      <c r="K34" s="201"/>
      <c r="L34" s="36"/>
      <c r="M34" s="202"/>
      <c r="N34" s="36"/>
      <c r="O34" s="201"/>
      <c r="P34" s="36"/>
      <c r="Q34" s="202"/>
      <c r="R34" s="36"/>
      <c r="S34" s="201"/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'その他(月別集計)'!A44</f>
        <v>１１月</v>
      </c>
      <c r="B35" s="51">
        <f>+'その他(月別集計)'!C44</f>
        <v>0</v>
      </c>
      <c r="C35" s="67">
        <f t="shared" si="0"/>
        <v>0</v>
      </c>
      <c r="D35" s="51">
        <f>+'その他(月別集計)'!D44</f>
        <v>0</v>
      </c>
      <c r="E35" s="67">
        <f t="shared" si="1"/>
        <v>0</v>
      </c>
      <c r="F35" s="192"/>
      <c r="G35" s="194"/>
      <c r="H35" s="51"/>
      <c r="I35" s="193"/>
      <c r="J35" s="51"/>
      <c r="K35" s="194"/>
      <c r="L35" s="51"/>
      <c r="M35" s="193"/>
      <c r="N35" s="51"/>
      <c r="O35" s="194"/>
      <c r="P35" s="51"/>
      <c r="Q35" s="193"/>
      <c r="R35" s="51"/>
      <c r="S35" s="194"/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42" t="str">
        <f>'その他(月別集計)'!A45</f>
        <v>１２月</v>
      </c>
      <c r="B36" s="195">
        <f>+'その他(月別集計)'!C45</f>
        <v>0</v>
      </c>
      <c r="C36" s="139">
        <f t="shared" si="0"/>
        <v>0</v>
      </c>
      <c r="D36" s="195">
        <f>+'その他(月別集計)'!D45</f>
        <v>0</v>
      </c>
      <c r="E36" s="139">
        <f t="shared" si="1"/>
        <v>0</v>
      </c>
      <c r="F36" s="196"/>
      <c r="G36" s="203"/>
      <c r="H36" s="195"/>
      <c r="I36" s="204"/>
      <c r="J36" s="195"/>
      <c r="K36" s="203"/>
      <c r="L36" s="195"/>
      <c r="M36" s="204"/>
      <c r="N36" s="195"/>
      <c r="O36" s="203"/>
      <c r="P36" s="195"/>
      <c r="Q36" s="204"/>
      <c r="R36" s="195"/>
      <c r="S36" s="203"/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55</v>
      </c>
      <c r="B38" s="92">
        <f>SUM(B25:B36)</f>
        <v>1247.884</v>
      </c>
      <c r="C38" s="92"/>
      <c r="D38" s="92">
        <f>SUM(D25:D36)</f>
        <v>1493.489</v>
      </c>
      <c r="E38" s="92"/>
      <c r="F38" s="150"/>
      <c r="G38" s="93"/>
      <c r="H38" s="92"/>
      <c r="I38" s="92"/>
      <c r="J38" s="92"/>
      <c r="K38" s="93"/>
      <c r="L38" s="92"/>
      <c r="M38" s="92"/>
      <c r="N38" s="92"/>
      <c r="O38" s="93"/>
      <c r="P38" s="92"/>
      <c r="Q38" s="92"/>
      <c r="R38" s="92"/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73</v>
      </c>
      <c r="B39" s="36">
        <f>'その他(月別集計)'!C47</f>
        <v>1420</v>
      </c>
      <c r="C39" s="36"/>
      <c r="D39" s="36">
        <f>'その他(月別集計)'!D47</f>
        <v>1264</v>
      </c>
      <c r="E39" s="205"/>
      <c r="F39" s="50"/>
      <c r="G39" s="206"/>
      <c r="H39" s="36"/>
      <c r="I39" s="205"/>
      <c r="J39" s="36"/>
      <c r="K39" s="206"/>
      <c r="L39" s="36"/>
      <c r="M39" s="205"/>
      <c r="N39" s="36"/>
      <c r="O39" s="206"/>
      <c r="P39" s="36"/>
      <c r="Q39" s="205"/>
      <c r="R39" s="36"/>
      <c r="S39" s="206"/>
      <c r="T39" s="36"/>
      <c r="U39" s="205"/>
      <c r="V39" s="36"/>
      <c r="W39" s="206"/>
      <c r="X39" s="36"/>
      <c r="Y39" s="205"/>
      <c r="Z39" s="36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54</v>
      </c>
      <c r="B40" s="10">
        <f>B38/$B$38</f>
        <v>1</v>
      </c>
      <c r="C40" s="10"/>
      <c r="D40" s="10">
        <f>D38/$D$38</f>
        <v>1</v>
      </c>
      <c r="E40" s="10"/>
      <c r="F40" s="13"/>
      <c r="G40" s="11"/>
      <c r="H40" s="10"/>
      <c r="I40" s="10"/>
      <c r="J40" s="10"/>
      <c r="K40" s="11"/>
      <c r="L40" s="10"/>
      <c r="M40" s="10"/>
      <c r="N40" s="10"/>
      <c r="O40" s="11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56</v>
      </c>
      <c r="B41" s="40">
        <f>B38/B39</f>
        <v>0.8787915492957746</v>
      </c>
      <c r="C41" s="40"/>
      <c r="D41" s="40">
        <f>D38/D39</f>
        <v>1.181557753164557</v>
      </c>
      <c r="E41" s="40"/>
      <c r="F41" s="207"/>
      <c r="G41" s="41"/>
      <c r="H41" s="40"/>
      <c r="I41" s="40"/>
      <c r="J41" s="40"/>
      <c r="K41" s="41"/>
      <c r="L41" s="40"/>
      <c r="M41" s="40"/>
      <c r="N41" s="40"/>
      <c r="O41" s="41"/>
      <c r="P41" s="40"/>
      <c r="Q41" s="40"/>
      <c r="R41" s="40"/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2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2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2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22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22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70" zoomScaleNormal="70" zoomScalePageLayoutView="0" workbookViewId="0" topLeftCell="A1">
      <pane ySplit="5" topLeftCell="A16" activePane="bottomLeft" state="frozen"/>
      <selection pane="topLeft" activeCell="C37" sqref="C37"/>
      <selection pane="bottomLeft" activeCell="C30" sqref="C30:S30"/>
    </sheetView>
  </sheetViews>
  <sheetFormatPr defaultColWidth="9.00390625" defaultRowHeight="13.5"/>
  <cols>
    <col min="1" max="1" width="11.50390625" style="0" customWidth="1"/>
    <col min="2" max="2" width="6.875" style="0" customWidth="1"/>
    <col min="3" max="3" width="10.75390625" style="0" customWidth="1"/>
    <col min="4" max="4" width="11.125" style="0" customWidth="1"/>
    <col min="5" max="5" width="10.25390625" style="0" customWidth="1"/>
    <col min="6" max="6" width="10.75390625" style="0" customWidth="1"/>
    <col min="7" max="7" width="10.50390625" style="0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5" max="15" width="11.625" style="0" bestFit="1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9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32</v>
      </c>
      <c r="B3" s="101"/>
      <c r="C3" s="101"/>
      <c r="D3" s="156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95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50" t="s">
        <v>77</v>
      </c>
      <c r="B6" s="346">
        <v>2009</v>
      </c>
      <c r="C6" s="325">
        <v>733584</v>
      </c>
      <c r="D6" s="335">
        <v>406725</v>
      </c>
      <c r="E6" s="351">
        <v>233314</v>
      </c>
      <c r="F6" s="325">
        <v>32644</v>
      </c>
      <c r="G6" s="325">
        <v>24501</v>
      </c>
      <c r="H6" s="325"/>
      <c r="I6" s="325">
        <v>17019</v>
      </c>
      <c r="J6" s="325">
        <v>18553</v>
      </c>
      <c r="K6" s="325"/>
      <c r="L6" s="325">
        <v>639065</v>
      </c>
      <c r="M6" s="325">
        <v>331383</v>
      </c>
      <c r="N6" s="325"/>
      <c r="O6" s="325">
        <v>23306</v>
      </c>
      <c r="P6" s="325">
        <v>15692</v>
      </c>
      <c r="Q6" s="325"/>
      <c r="R6" s="325">
        <v>21549</v>
      </c>
      <c r="S6" s="335">
        <v>16595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287">
        <v>949118</v>
      </c>
      <c r="D7" s="287">
        <v>528401</v>
      </c>
      <c r="E7" s="276">
        <v>297894</v>
      </c>
      <c r="F7" s="287">
        <v>43041</v>
      </c>
      <c r="G7" s="287">
        <v>33171</v>
      </c>
      <c r="H7" s="287"/>
      <c r="I7" s="287">
        <v>19909</v>
      </c>
      <c r="J7" s="287">
        <v>21368</v>
      </c>
      <c r="K7" s="287"/>
      <c r="L7" s="287">
        <v>824095</v>
      </c>
      <c r="M7" s="287">
        <v>427517</v>
      </c>
      <c r="N7" s="287"/>
      <c r="O7" s="287">
        <v>33942</v>
      </c>
      <c r="P7" s="287">
        <v>24099</v>
      </c>
      <c r="Q7" s="287"/>
      <c r="R7" s="287">
        <v>28131</v>
      </c>
      <c r="S7" s="277">
        <v>22247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2" t="s">
        <v>88</v>
      </c>
      <c r="B8" s="346">
        <v>2011</v>
      </c>
      <c r="C8" s="325">
        <v>902028</v>
      </c>
      <c r="D8" s="335">
        <v>513386</v>
      </c>
      <c r="E8" s="351">
        <v>275695</v>
      </c>
      <c r="F8" s="325">
        <v>41717</v>
      </c>
      <c r="G8" s="325">
        <v>32014</v>
      </c>
      <c r="H8" s="325"/>
      <c r="I8" s="325">
        <v>18946</v>
      </c>
      <c r="J8" s="325">
        <v>20665</v>
      </c>
      <c r="K8" s="325"/>
      <c r="L8" s="325">
        <v>780694</v>
      </c>
      <c r="M8" s="325">
        <v>417176</v>
      </c>
      <c r="N8" s="325"/>
      <c r="O8" s="325">
        <v>33362</v>
      </c>
      <c r="P8" s="325">
        <v>22798</v>
      </c>
      <c r="Q8" s="325"/>
      <c r="R8" s="325">
        <v>27309</v>
      </c>
      <c r="S8" s="335">
        <v>20734</v>
      </c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287">
        <v>978523</v>
      </c>
      <c r="D9" s="287">
        <v>538278</v>
      </c>
      <c r="E9" s="276">
        <v>322209</v>
      </c>
      <c r="F9" s="287">
        <v>38989</v>
      </c>
      <c r="G9" s="287">
        <v>28418</v>
      </c>
      <c r="H9" s="287"/>
      <c r="I9" s="287">
        <v>18583</v>
      </c>
      <c r="J9" s="287">
        <v>20152</v>
      </c>
      <c r="K9" s="287"/>
      <c r="L9" s="287">
        <v>860793</v>
      </c>
      <c r="M9" s="287">
        <v>448102</v>
      </c>
      <c r="N9" s="287"/>
      <c r="O9" s="287">
        <v>32484</v>
      </c>
      <c r="P9" s="287">
        <v>21974</v>
      </c>
      <c r="Q9" s="287"/>
      <c r="R9" s="287">
        <v>27674</v>
      </c>
      <c r="S9" s="277">
        <v>19632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352" t="s">
        <v>97</v>
      </c>
      <c r="B10" s="346">
        <v>2013</v>
      </c>
      <c r="C10" s="325">
        <v>958503</v>
      </c>
      <c r="D10" s="335">
        <v>532851</v>
      </c>
      <c r="E10" s="351">
        <v>309015</v>
      </c>
      <c r="F10" s="325">
        <v>32866</v>
      </c>
      <c r="G10" s="325">
        <v>24577</v>
      </c>
      <c r="H10" s="325"/>
      <c r="I10" s="325">
        <v>17508</v>
      </c>
      <c r="J10" s="325">
        <v>19907</v>
      </c>
      <c r="K10" s="325"/>
      <c r="L10" s="325">
        <v>851841</v>
      </c>
      <c r="M10" s="325">
        <v>448879</v>
      </c>
      <c r="N10" s="325"/>
      <c r="O10" s="325">
        <v>28720</v>
      </c>
      <c r="P10" s="325">
        <v>19390</v>
      </c>
      <c r="Q10" s="325"/>
      <c r="R10" s="325">
        <v>27568</v>
      </c>
      <c r="S10" s="335">
        <v>20099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98</v>
      </c>
      <c r="B11" s="130">
        <v>2014</v>
      </c>
      <c r="C11" s="87">
        <v>975508</v>
      </c>
      <c r="D11" s="88">
        <v>553149</v>
      </c>
      <c r="E11" s="89">
        <v>317289</v>
      </c>
      <c r="F11" s="87">
        <v>29260</v>
      </c>
      <c r="G11" s="87">
        <v>23232</v>
      </c>
      <c r="H11" s="87"/>
      <c r="I11" s="87">
        <v>17911</v>
      </c>
      <c r="J11" s="87">
        <v>20327</v>
      </c>
      <c r="K11" s="87"/>
      <c r="L11" s="87">
        <v>869473</v>
      </c>
      <c r="M11" s="87">
        <v>468556</v>
      </c>
      <c r="N11" s="87"/>
      <c r="O11" s="87">
        <v>28593</v>
      </c>
      <c r="P11" s="87">
        <v>19210</v>
      </c>
      <c r="Q11" s="87"/>
      <c r="R11" s="87">
        <v>30271</v>
      </c>
      <c r="S11" s="88">
        <v>21824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2" t="s">
        <v>99</v>
      </c>
      <c r="B12" s="346">
        <v>2015</v>
      </c>
      <c r="C12" s="325">
        <v>953570</v>
      </c>
      <c r="D12" s="335">
        <v>555179</v>
      </c>
      <c r="E12" s="351">
        <v>302466</v>
      </c>
      <c r="F12" s="325">
        <v>28378</v>
      </c>
      <c r="G12" s="325">
        <v>23595</v>
      </c>
      <c r="H12" s="325"/>
      <c r="I12" s="325">
        <v>17839</v>
      </c>
      <c r="J12" s="325">
        <v>20432</v>
      </c>
      <c r="K12" s="325"/>
      <c r="L12" s="325">
        <v>849252</v>
      </c>
      <c r="M12" s="325">
        <v>469392</v>
      </c>
      <c r="N12" s="325"/>
      <c r="O12" s="325">
        <v>27155</v>
      </c>
      <c r="P12" s="325">
        <v>18989</v>
      </c>
      <c r="Q12" s="325"/>
      <c r="R12" s="325">
        <v>30946</v>
      </c>
      <c r="S12" s="335">
        <v>22771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 customHeight="1">
      <c r="A13" s="118" t="s">
        <v>100</v>
      </c>
      <c r="B13" s="130">
        <v>2016</v>
      </c>
      <c r="C13" s="87">
        <v>960888</v>
      </c>
      <c r="D13" s="88">
        <v>543372</v>
      </c>
      <c r="E13" s="89">
        <v>306641</v>
      </c>
      <c r="F13" s="87">
        <v>26758</v>
      </c>
      <c r="G13" s="87">
        <v>21842</v>
      </c>
      <c r="H13" s="87"/>
      <c r="I13" s="87">
        <v>16333</v>
      </c>
      <c r="J13" s="87">
        <v>18317</v>
      </c>
      <c r="K13" s="87"/>
      <c r="L13" s="87">
        <v>860549</v>
      </c>
      <c r="M13" s="87">
        <v>463933</v>
      </c>
      <c r="N13" s="87"/>
      <c r="O13" s="87">
        <v>25810</v>
      </c>
      <c r="P13" s="87">
        <v>16596</v>
      </c>
      <c r="Q13" s="87"/>
      <c r="R13" s="87">
        <v>31438</v>
      </c>
      <c r="S13" s="88">
        <v>22684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352" t="s">
        <v>104</v>
      </c>
      <c r="B14" s="346">
        <v>2017</v>
      </c>
      <c r="C14" s="325">
        <v>1019993</v>
      </c>
      <c r="D14" s="335">
        <v>576934</v>
      </c>
      <c r="E14" s="351">
        <v>317070</v>
      </c>
      <c r="F14" s="325">
        <v>31542</v>
      </c>
      <c r="G14" s="325">
        <v>25012</v>
      </c>
      <c r="H14" s="325"/>
      <c r="I14" s="325">
        <v>16865</v>
      </c>
      <c r="J14" s="325">
        <v>18654</v>
      </c>
      <c r="K14" s="325"/>
      <c r="L14" s="325">
        <v>910481</v>
      </c>
      <c r="M14" s="325">
        <v>490310</v>
      </c>
      <c r="N14" s="325"/>
      <c r="O14" s="325">
        <v>27629</v>
      </c>
      <c r="P14" s="325">
        <v>18304</v>
      </c>
      <c r="Q14" s="325"/>
      <c r="R14" s="325">
        <v>33476</v>
      </c>
      <c r="S14" s="335">
        <v>24655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105</v>
      </c>
      <c r="B15" s="130">
        <v>2018</v>
      </c>
      <c r="C15" s="87">
        <v>1051429.969</v>
      </c>
      <c r="D15" s="88">
        <v>606695.835</v>
      </c>
      <c r="E15" s="89">
        <v>316589.5</v>
      </c>
      <c r="F15" s="87">
        <v>31545.002</v>
      </c>
      <c r="G15" s="87">
        <v>25839.113</v>
      </c>
      <c r="H15" s="87"/>
      <c r="I15" s="87">
        <v>18051.258</v>
      </c>
      <c r="J15" s="87">
        <v>20987.113</v>
      </c>
      <c r="K15" s="87"/>
      <c r="L15" s="87">
        <v>941442.025</v>
      </c>
      <c r="M15" s="87">
        <v>516579.148</v>
      </c>
      <c r="N15" s="87"/>
      <c r="O15" s="87">
        <v>24597.309</v>
      </c>
      <c r="P15" s="87">
        <v>16119.32</v>
      </c>
      <c r="Q15" s="87"/>
      <c r="R15" s="87">
        <v>35794.375</v>
      </c>
      <c r="S15" s="88">
        <v>27171.141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352" t="s">
        <v>106</v>
      </c>
      <c r="B16" s="346">
        <v>2019</v>
      </c>
      <c r="C16" s="325">
        <v>1000279.876</v>
      </c>
      <c r="D16" s="335">
        <v>588006.004</v>
      </c>
      <c r="E16" s="351">
        <v>311502.002</v>
      </c>
      <c r="F16" s="325">
        <v>28892.276</v>
      </c>
      <c r="G16" s="325">
        <v>24154.067</v>
      </c>
      <c r="H16" s="325"/>
      <c r="I16" s="325">
        <v>17070.63</v>
      </c>
      <c r="J16" s="325">
        <v>20082.521</v>
      </c>
      <c r="K16" s="325"/>
      <c r="L16" s="325">
        <v>895933.416</v>
      </c>
      <c r="M16" s="325">
        <v>501754.4</v>
      </c>
      <c r="N16" s="325"/>
      <c r="O16" s="325">
        <v>23105.729</v>
      </c>
      <c r="P16" s="325">
        <v>14873.381</v>
      </c>
      <c r="Q16" s="325"/>
      <c r="R16" s="325">
        <v>34686.425</v>
      </c>
      <c r="S16" s="335">
        <v>26800.759</v>
      </c>
    </row>
    <row r="17" spans="1:19" s="100" customFormat="1" ht="12.75">
      <c r="A17" s="131" t="s">
        <v>115</v>
      </c>
      <c r="B17" s="132">
        <v>2020</v>
      </c>
      <c r="C17" s="80">
        <v>821467.057</v>
      </c>
      <c r="D17" s="81">
        <v>495104.56200000003</v>
      </c>
      <c r="E17" s="82">
        <v>264450.1940000001</v>
      </c>
      <c r="F17" s="80">
        <v>26164.542999999998</v>
      </c>
      <c r="G17" s="80">
        <v>21754.755</v>
      </c>
      <c r="H17" s="80"/>
      <c r="I17" s="80">
        <v>14353.938999999997</v>
      </c>
      <c r="J17" s="80">
        <v>17202.54</v>
      </c>
      <c r="K17" s="80"/>
      <c r="L17" s="80">
        <v>734824.0499999999</v>
      </c>
      <c r="M17" s="80">
        <v>422624.501</v>
      </c>
      <c r="N17" s="80"/>
      <c r="O17" s="80">
        <v>18788.515</v>
      </c>
      <c r="P17" s="80">
        <v>12005.253</v>
      </c>
      <c r="Q17" s="80"/>
      <c r="R17" s="80">
        <v>27336.01</v>
      </c>
      <c r="S17" s="81">
        <v>21517.513</v>
      </c>
    </row>
    <row r="18" spans="1:28" s="100" customFormat="1" ht="12.75">
      <c r="A18" s="108" t="s">
        <v>108</v>
      </c>
      <c r="B18" s="318">
        <v>2021</v>
      </c>
      <c r="C18" s="77">
        <v>75167</v>
      </c>
      <c r="D18" s="78">
        <v>45940</v>
      </c>
      <c r="E18" s="79">
        <v>23919</v>
      </c>
      <c r="F18" s="77">
        <v>2448</v>
      </c>
      <c r="G18" s="77">
        <v>2020</v>
      </c>
      <c r="H18" s="77"/>
      <c r="I18" s="77">
        <v>1280</v>
      </c>
      <c r="J18" s="77">
        <v>1577</v>
      </c>
      <c r="K18" s="77"/>
      <c r="L18" s="77">
        <v>66874</v>
      </c>
      <c r="M18" s="77">
        <v>38988</v>
      </c>
      <c r="N18" s="77"/>
      <c r="O18" s="77">
        <v>1881</v>
      </c>
      <c r="P18" s="77">
        <v>1246</v>
      </c>
      <c r="Q18" s="77"/>
      <c r="R18" s="77">
        <v>2683</v>
      </c>
      <c r="S18" s="78">
        <v>2109</v>
      </c>
      <c r="T18" s="101"/>
      <c r="U18" s="101"/>
      <c r="V18" s="101"/>
      <c r="W18" s="101"/>
      <c r="X18" s="101"/>
      <c r="AB18" s="119"/>
    </row>
    <row r="19" spans="1:19" s="100" customFormat="1" ht="12.75">
      <c r="A19" s="118" t="s">
        <v>6</v>
      </c>
      <c r="B19" s="119"/>
      <c r="C19" s="87">
        <v>76659</v>
      </c>
      <c r="D19" s="88">
        <v>47238</v>
      </c>
      <c r="E19" s="89">
        <v>23957</v>
      </c>
      <c r="F19" s="87">
        <v>2554</v>
      </c>
      <c r="G19" s="87">
        <v>2122</v>
      </c>
      <c r="H19" s="87"/>
      <c r="I19" s="87">
        <v>1419</v>
      </c>
      <c r="J19" s="87">
        <v>1696</v>
      </c>
      <c r="K19" s="87"/>
      <c r="L19" s="87">
        <v>67710.859</v>
      </c>
      <c r="M19" s="87">
        <v>39693</v>
      </c>
      <c r="N19" s="87"/>
      <c r="O19" s="87">
        <v>2074</v>
      </c>
      <c r="P19" s="87">
        <v>1400</v>
      </c>
      <c r="Q19" s="87"/>
      <c r="R19" s="87">
        <v>2900</v>
      </c>
      <c r="S19" s="88">
        <v>2326</v>
      </c>
    </row>
    <row r="20" spans="1:33" ht="12.75">
      <c r="A20" s="108" t="s">
        <v>7</v>
      </c>
      <c r="B20" s="96"/>
      <c r="C20" s="77">
        <v>87529</v>
      </c>
      <c r="D20" s="78">
        <v>52953</v>
      </c>
      <c r="E20" s="79">
        <v>27676</v>
      </c>
      <c r="F20" s="77">
        <v>2800</v>
      </c>
      <c r="G20" s="77">
        <v>2403</v>
      </c>
      <c r="H20" s="77"/>
      <c r="I20" s="77">
        <v>1645</v>
      </c>
      <c r="J20" s="77">
        <v>1877</v>
      </c>
      <c r="K20" s="77"/>
      <c r="L20" s="77">
        <v>77524.214</v>
      </c>
      <c r="M20" s="77">
        <v>44574</v>
      </c>
      <c r="N20" s="77"/>
      <c r="O20" s="77">
        <v>2308</v>
      </c>
      <c r="P20" s="77">
        <v>1529</v>
      </c>
      <c r="Q20" s="77"/>
      <c r="R20" s="77">
        <v>3252</v>
      </c>
      <c r="S20" s="78">
        <v>2569</v>
      </c>
      <c r="T20" s="100"/>
      <c r="U20" s="100"/>
      <c r="V20" s="100"/>
      <c r="W20" s="100"/>
      <c r="X20" s="100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06" customFormat="1" ht="12.75">
      <c r="A21" s="118" t="s">
        <v>8</v>
      </c>
      <c r="B21" s="119"/>
      <c r="C21" s="87">
        <v>83373</v>
      </c>
      <c r="D21" s="88">
        <v>51617</v>
      </c>
      <c r="E21" s="89">
        <v>26494</v>
      </c>
      <c r="F21" s="87">
        <v>2741</v>
      </c>
      <c r="G21" s="87">
        <v>2367</v>
      </c>
      <c r="H21" s="87"/>
      <c r="I21" s="87">
        <v>1597</v>
      </c>
      <c r="J21" s="87">
        <v>1870</v>
      </c>
      <c r="K21" s="87"/>
      <c r="L21" s="87">
        <v>73937</v>
      </c>
      <c r="M21" s="87">
        <v>43558</v>
      </c>
      <c r="N21" s="87"/>
      <c r="O21" s="87">
        <v>2009</v>
      </c>
      <c r="P21" s="87">
        <v>1338</v>
      </c>
      <c r="Q21" s="87"/>
      <c r="R21" s="87">
        <v>3090</v>
      </c>
      <c r="S21" s="88">
        <v>2484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63138.9</v>
      </c>
      <c r="D22" s="78">
        <v>39227.15</v>
      </c>
      <c r="E22" s="79">
        <v>19338.7</v>
      </c>
      <c r="F22" s="77">
        <v>2397.53</v>
      </c>
      <c r="G22" s="77">
        <v>1974.7</v>
      </c>
      <c r="H22" s="77"/>
      <c r="I22" s="77">
        <v>1332.7</v>
      </c>
      <c r="J22" s="77">
        <v>1545.7</v>
      </c>
      <c r="K22" s="77"/>
      <c r="L22" s="77">
        <v>55358.3</v>
      </c>
      <c r="M22" s="77">
        <v>32704</v>
      </c>
      <c r="N22" s="77"/>
      <c r="O22" s="77">
        <v>1601.3</v>
      </c>
      <c r="P22" s="77">
        <v>1029.2</v>
      </c>
      <c r="Q22" s="77"/>
      <c r="R22" s="77">
        <v>2448.9</v>
      </c>
      <c r="S22" s="78">
        <v>1973.3</v>
      </c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83774.042</v>
      </c>
      <c r="D23" s="88">
        <v>51293.908</v>
      </c>
      <c r="E23" s="89">
        <v>26810.568</v>
      </c>
      <c r="F23" s="87">
        <v>2790.457</v>
      </c>
      <c r="G23" s="87">
        <v>2417.389</v>
      </c>
      <c r="H23" s="87"/>
      <c r="I23" s="87">
        <v>1579.064</v>
      </c>
      <c r="J23" s="87">
        <v>1893.127</v>
      </c>
      <c r="K23" s="87"/>
      <c r="L23" s="87">
        <v>74192.564</v>
      </c>
      <c r="M23" s="87">
        <v>43048.651</v>
      </c>
      <c r="N23" s="87"/>
      <c r="O23" s="87">
        <v>2082.881</v>
      </c>
      <c r="P23" s="87">
        <v>1394.044</v>
      </c>
      <c r="Q23" s="87"/>
      <c r="R23" s="87">
        <v>3129.076</v>
      </c>
      <c r="S23" s="88">
        <v>2540.697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86066.075</v>
      </c>
      <c r="D24" s="78">
        <v>54214.181</v>
      </c>
      <c r="E24" s="79">
        <v>27762.869</v>
      </c>
      <c r="F24" s="77">
        <v>2739.137</v>
      </c>
      <c r="G24" s="77">
        <v>2426.797</v>
      </c>
      <c r="H24" s="77"/>
      <c r="I24" s="77">
        <v>1565.72</v>
      </c>
      <c r="J24" s="77">
        <v>1923.337</v>
      </c>
      <c r="K24" s="77"/>
      <c r="L24" s="77">
        <v>76665.592</v>
      </c>
      <c r="M24" s="77">
        <v>46043.65</v>
      </c>
      <c r="N24" s="77"/>
      <c r="O24" s="77">
        <v>1920.242</v>
      </c>
      <c r="P24" s="77">
        <v>1273.964</v>
      </c>
      <c r="Q24" s="77"/>
      <c r="R24" s="77">
        <v>3175.384</v>
      </c>
      <c r="S24" s="78">
        <v>2546.433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63530.568</v>
      </c>
      <c r="D25" s="88">
        <v>40920.076</v>
      </c>
      <c r="E25" s="89">
        <v>19494.143</v>
      </c>
      <c r="F25" s="87">
        <v>2383.114</v>
      </c>
      <c r="G25" s="87">
        <v>2020.812</v>
      </c>
      <c r="H25" s="87"/>
      <c r="I25" s="87">
        <v>1271.224</v>
      </c>
      <c r="J25" s="87">
        <v>1541.232</v>
      </c>
      <c r="K25" s="87"/>
      <c r="L25" s="87">
        <v>55965.181</v>
      </c>
      <c r="M25" s="87">
        <v>34383.497</v>
      </c>
      <c r="N25" s="87"/>
      <c r="O25" s="87">
        <v>1574.818</v>
      </c>
      <c r="P25" s="87">
        <v>1032.765</v>
      </c>
      <c r="Q25" s="87"/>
      <c r="R25" s="87">
        <v>2336.231</v>
      </c>
      <c r="S25" s="88">
        <v>1941.77</v>
      </c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62953.345</v>
      </c>
      <c r="D26" s="78">
        <v>41540.018</v>
      </c>
      <c r="E26" s="79">
        <v>17820.338</v>
      </c>
      <c r="F26" s="77">
        <v>2563.331</v>
      </c>
      <c r="G26" s="77">
        <v>2185.009</v>
      </c>
      <c r="H26" s="77"/>
      <c r="I26" s="77">
        <v>1425.798</v>
      </c>
      <c r="J26" s="77">
        <v>1650.989</v>
      </c>
      <c r="K26" s="77"/>
      <c r="L26" s="77">
        <v>54500.423</v>
      </c>
      <c r="M26" s="77">
        <v>34302.756</v>
      </c>
      <c r="N26" s="77"/>
      <c r="O26" s="77">
        <v>1747.209</v>
      </c>
      <c r="P26" s="77">
        <v>1171.126</v>
      </c>
      <c r="Q26" s="77"/>
      <c r="R26" s="77">
        <v>2716.584</v>
      </c>
      <c r="S26" s="78">
        <v>2230.138</v>
      </c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65216.626</v>
      </c>
      <c r="D27" s="88">
        <v>43160.642</v>
      </c>
      <c r="E27" s="89">
        <v>21196.237</v>
      </c>
      <c r="F27" s="87">
        <v>2686.491</v>
      </c>
      <c r="G27" s="87">
        <v>2339.861</v>
      </c>
      <c r="H27" s="87"/>
      <c r="I27" s="87">
        <v>1399.538</v>
      </c>
      <c r="J27" s="87">
        <v>1722.372</v>
      </c>
      <c r="K27" s="87"/>
      <c r="L27" s="87">
        <v>56922.048</v>
      </c>
      <c r="M27" s="87">
        <v>35798.531</v>
      </c>
      <c r="N27" s="87"/>
      <c r="O27" s="87">
        <v>1693.697</v>
      </c>
      <c r="P27" s="87">
        <v>1162.969</v>
      </c>
      <c r="Q27" s="87"/>
      <c r="R27" s="87">
        <v>2514.852</v>
      </c>
      <c r="S27" s="88">
        <v>2136.909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80385.798</v>
      </c>
      <c r="D28" s="78">
        <v>52210.606</v>
      </c>
      <c r="E28" s="79">
        <v>27262.044</v>
      </c>
      <c r="F28" s="77">
        <v>2759.492</v>
      </c>
      <c r="G28" s="77">
        <v>2456.921</v>
      </c>
      <c r="H28" s="77"/>
      <c r="I28" s="77">
        <v>1617.732</v>
      </c>
      <c r="J28" s="77">
        <v>1933.271</v>
      </c>
      <c r="K28" s="77"/>
      <c r="L28" s="77">
        <v>71062.835</v>
      </c>
      <c r="M28" s="77">
        <v>43913.712</v>
      </c>
      <c r="N28" s="77"/>
      <c r="O28" s="77">
        <v>2102.863</v>
      </c>
      <c r="P28" s="77">
        <v>1460.109</v>
      </c>
      <c r="Q28" s="77"/>
      <c r="R28" s="77">
        <v>2842.876</v>
      </c>
      <c r="S28" s="78">
        <v>2446.593</v>
      </c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8" t="s">
        <v>16</v>
      </c>
      <c r="B29" s="119"/>
      <c r="C29" s="87">
        <v>77340.842</v>
      </c>
      <c r="D29" s="88">
        <v>51057.111</v>
      </c>
      <c r="E29" s="89">
        <v>26250.724</v>
      </c>
      <c r="F29" s="87">
        <v>2622.439</v>
      </c>
      <c r="G29" s="87">
        <v>2305.667</v>
      </c>
      <c r="H29" s="87"/>
      <c r="I29" s="87">
        <v>1459.951</v>
      </c>
      <c r="J29" s="87">
        <v>1791.689</v>
      </c>
      <c r="K29" s="87"/>
      <c r="L29" s="87">
        <v>68459.671</v>
      </c>
      <c r="M29" s="87">
        <v>43016.801</v>
      </c>
      <c r="N29" s="87"/>
      <c r="O29" s="87">
        <v>1965.576</v>
      </c>
      <c r="P29" s="87">
        <v>1438.323</v>
      </c>
      <c r="Q29" s="87"/>
      <c r="R29" s="87">
        <v>2833.205</v>
      </c>
      <c r="S29" s="88">
        <v>2504.631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905134.196</v>
      </c>
      <c r="D30" s="93">
        <f>SUM(D18:D29)</f>
        <v>571371.692</v>
      </c>
      <c r="E30" s="94">
        <f>SUM(E18:E29)</f>
        <v>287981.62299999996</v>
      </c>
      <c r="F30" s="92">
        <f>SUM(F18:F29)</f>
        <v>31484.991</v>
      </c>
      <c r="G30" s="92">
        <f>SUM(G18:G29)</f>
        <v>27039.156000000003</v>
      </c>
      <c r="H30" s="92"/>
      <c r="I30" s="92">
        <f>SUM(I18:I29)</f>
        <v>17592.727</v>
      </c>
      <c r="J30" s="92">
        <f>SUM(J18:J29)</f>
        <v>21021.717</v>
      </c>
      <c r="K30" s="92"/>
      <c r="L30" s="92">
        <f>SUM(L18:L29)</f>
        <v>799172.6869999998</v>
      </c>
      <c r="M30" s="92">
        <f>SUM(M18:M29)</f>
        <v>480024.59800000006</v>
      </c>
      <c r="N30" s="92"/>
      <c r="O30" s="92">
        <f>SUM(O18:O29)</f>
        <v>22960.586</v>
      </c>
      <c r="P30" s="92">
        <f>SUM(P18:P29)</f>
        <v>15475.5</v>
      </c>
      <c r="Q30" s="92"/>
      <c r="R30" s="92">
        <f>SUM(R18:R29)</f>
        <v>33922.108</v>
      </c>
      <c r="S30" s="93">
        <f>SUM(S18:S29)</f>
        <v>27808.471</v>
      </c>
      <c r="T30" s="101"/>
      <c r="U30" s="101"/>
      <c r="V30" s="101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36">
        <f>C17</f>
        <v>821467.057</v>
      </c>
      <c r="D31" s="36">
        <f aca="true" t="shared" si="0" ref="D31:S31">D17</f>
        <v>495104.56200000003</v>
      </c>
      <c r="E31" s="38">
        <f t="shared" si="0"/>
        <v>264450.1940000001</v>
      </c>
      <c r="F31" s="36">
        <f t="shared" si="0"/>
        <v>26164.542999999998</v>
      </c>
      <c r="G31" s="36">
        <f t="shared" si="0"/>
        <v>21754.755</v>
      </c>
      <c r="H31" s="36">
        <f t="shared" si="0"/>
        <v>0</v>
      </c>
      <c r="I31" s="36">
        <f t="shared" si="0"/>
        <v>14353.938999999997</v>
      </c>
      <c r="J31" s="36">
        <f t="shared" si="0"/>
        <v>17202.54</v>
      </c>
      <c r="K31" s="36">
        <f t="shared" si="0"/>
        <v>0</v>
      </c>
      <c r="L31" s="36">
        <f t="shared" si="0"/>
        <v>734824.0499999999</v>
      </c>
      <c r="M31" s="36">
        <f t="shared" si="0"/>
        <v>422624.501</v>
      </c>
      <c r="N31" s="36">
        <f t="shared" si="0"/>
        <v>0</v>
      </c>
      <c r="O31" s="36">
        <f t="shared" si="0"/>
        <v>18788.515</v>
      </c>
      <c r="P31" s="36">
        <f t="shared" si="0"/>
        <v>12005.253</v>
      </c>
      <c r="Q31" s="36">
        <f t="shared" si="0"/>
        <v>0</v>
      </c>
      <c r="R31" s="36">
        <f t="shared" si="0"/>
        <v>27336.01</v>
      </c>
      <c r="S31" s="37">
        <f t="shared" si="0"/>
        <v>21517.513</v>
      </c>
      <c r="T31" s="101"/>
      <c r="U31" s="101"/>
      <c r="V31" s="101"/>
      <c r="W31" s="101"/>
      <c r="X31" s="101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12">
        <f>E30/$C$30</f>
        <v>0.31816455976656083</v>
      </c>
      <c r="F32" s="10">
        <f>F30/$C$30</f>
        <v>0.034784887300843954</v>
      </c>
      <c r="G32" s="10">
        <f>G30/$D$30</f>
        <v>0.047323233507340086</v>
      </c>
      <c r="H32" s="39"/>
      <c r="I32" s="10">
        <f>I30/$C$30</f>
        <v>0.019436595233885075</v>
      </c>
      <c r="J32" s="10">
        <f>J30/$D$30</f>
        <v>0.03679166695573711</v>
      </c>
      <c r="K32" s="39"/>
      <c r="L32" s="10">
        <f>L30/$C$30</f>
        <v>0.8829328187264729</v>
      </c>
      <c r="M32" s="10">
        <f>M30/$D$30</f>
        <v>0.8401266718687912</v>
      </c>
      <c r="N32" s="39"/>
      <c r="O32" s="10">
        <f>O30/$C$30</f>
        <v>0.025367051760355766</v>
      </c>
      <c r="P32" s="10">
        <f>P30/$D$30</f>
        <v>0.027084820995997117</v>
      </c>
      <c r="Q32" s="39"/>
      <c r="R32" s="10">
        <f>R30/$C$30</f>
        <v>0.037477435003461075</v>
      </c>
      <c r="S32" s="11">
        <f>S30/$D$30</f>
        <v>0.048669668780160706</v>
      </c>
      <c r="T32" s="101"/>
      <c r="U32" s="293"/>
      <c r="V32" s="293"/>
      <c r="W32" s="101"/>
      <c r="X32" s="101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ht="12.75">
      <c r="A33" s="155" t="s">
        <v>18</v>
      </c>
      <c r="B33" s="156"/>
      <c r="C33" s="40">
        <f>C30/C31</f>
        <v>1.101850875561039</v>
      </c>
      <c r="D33" s="41">
        <f>D30/D31</f>
        <v>1.1540424707296477</v>
      </c>
      <c r="E33" s="42">
        <f>E30/E31</f>
        <v>1.0889824607199943</v>
      </c>
      <c r="F33" s="40">
        <f>F30/F31</f>
        <v>1.2033457263136607</v>
      </c>
      <c r="G33" s="40">
        <f>G30/G31</f>
        <v>1.2429078608331834</v>
      </c>
      <c r="H33" s="40"/>
      <c r="I33" s="40">
        <f>I30/I31</f>
        <v>1.225637575859839</v>
      </c>
      <c r="J33" s="40">
        <f>J30/J31</f>
        <v>1.2220123888681556</v>
      </c>
      <c r="K33" s="40"/>
      <c r="L33" s="40">
        <f>L30/L31</f>
        <v>1.0875701292030382</v>
      </c>
      <c r="M33" s="40">
        <f>M30/M31</f>
        <v>1.1358181952636013</v>
      </c>
      <c r="N33" s="40"/>
      <c r="O33" s="40">
        <f>O30/O31</f>
        <v>1.2220543241442978</v>
      </c>
      <c r="P33" s="40">
        <f>P30/P31</f>
        <v>1.2890607136725898</v>
      </c>
      <c r="Q33" s="40"/>
      <c r="R33" s="40">
        <f>R30/R31</f>
        <v>1.2409312112484596</v>
      </c>
      <c r="S33" s="41">
        <f>S30/S31</f>
        <v>1.292364549750708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116</v>
      </c>
      <c r="B34" s="96">
        <v>2022</v>
      </c>
      <c r="C34" s="173">
        <f>F34+I34+L34+O34+R34</f>
        <v>69593.929</v>
      </c>
      <c r="D34" s="78">
        <f>G34+J34+M34+P34+S34</f>
        <v>47450.925</v>
      </c>
      <c r="E34" s="79">
        <v>22193.485</v>
      </c>
      <c r="F34" s="173">
        <v>2530.629</v>
      </c>
      <c r="G34" s="173">
        <v>2281.819</v>
      </c>
      <c r="H34" s="173"/>
      <c r="I34" s="173">
        <v>1320.319</v>
      </c>
      <c r="J34" s="173">
        <v>1637.53</v>
      </c>
      <c r="K34" s="173"/>
      <c r="L34" s="173">
        <v>61234.671</v>
      </c>
      <c r="M34" s="173">
        <v>39946.415</v>
      </c>
      <c r="N34" s="173"/>
      <c r="O34" s="173">
        <v>1760.318</v>
      </c>
      <c r="P34" s="173">
        <v>1283.589</v>
      </c>
      <c r="Q34" s="173"/>
      <c r="R34" s="173">
        <v>2747.992</v>
      </c>
      <c r="S34" s="78">
        <v>2301.572</v>
      </c>
      <c r="T34" s="100"/>
      <c r="U34" s="100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255">
        <f aca="true" t="shared" si="1" ref="C35:C45">F35+I35+L35+O35+R35</f>
        <v>73009.224</v>
      </c>
      <c r="D35" s="88">
        <f aca="true" t="shared" si="2" ref="D35:D45">G35+J35+M35+P35+S35</f>
        <v>49465.807</v>
      </c>
      <c r="E35" s="89">
        <v>24025.744</v>
      </c>
      <c r="F35" s="255">
        <v>2579.236</v>
      </c>
      <c r="G35" s="255">
        <v>2380.766</v>
      </c>
      <c r="H35" s="255"/>
      <c r="I35" s="255">
        <v>1300.84</v>
      </c>
      <c r="J35" s="255">
        <v>1739.55</v>
      </c>
      <c r="K35" s="255"/>
      <c r="L35" s="255">
        <v>64333.262</v>
      </c>
      <c r="M35" s="255">
        <v>41540.917</v>
      </c>
      <c r="N35" s="255"/>
      <c r="O35" s="255">
        <v>1825.62</v>
      </c>
      <c r="P35" s="255">
        <v>1334.734</v>
      </c>
      <c r="Q35" s="255"/>
      <c r="R35" s="255">
        <v>2970.266</v>
      </c>
      <c r="S35" s="88">
        <v>2469.84</v>
      </c>
      <c r="T35" s="100"/>
      <c r="U35" s="100"/>
      <c r="V35" s="100"/>
      <c r="W35" s="100"/>
      <c r="X35" s="100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f t="shared" si="1"/>
        <v>82042.048</v>
      </c>
      <c r="D36" s="78">
        <f t="shared" si="2"/>
        <v>55607.623999999996</v>
      </c>
      <c r="E36" s="79">
        <v>26920.74</v>
      </c>
      <c r="F36" s="173">
        <v>2812.351</v>
      </c>
      <c r="G36" s="173">
        <v>2582.039</v>
      </c>
      <c r="H36" s="173"/>
      <c r="I36" s="173">
        <v>1467.02</v>
      </c>
      <c r="J36" s="173">
        <v>1878.934</v>
      </c>
      <c r="K36" s="173"/>
      <c r="L36" s="173">
        <v>72440.399</v>
      </c>
      <c r="M36" s="173">
        <v>46999.255</v>
      </c>
      <c r="N36" s="173"/>
      <c r="O36" s="173">
        <v>2061.233</v>
      </c>
      <c r="P36" s="173">
        <v>1475.18</v>
      </c>
      <c r="Q36" s="173"/>
      <c r="R36" s="173">
        <v>3261.045</v>
      </c>
      <c r="S36" s="78">
        <v>2672.216</v>
      </c>
      <c r="T36" s="100"/>
      <c r="U36" s="100"/>
      <c r="V36" s="100"/>
      <c r="W36" s="100"/>
      <c r="X36" s="100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255">
        <f t="shared" si="1"/>
        <v>72917.295</v>
      </c>
      <c r="D37" s="88">
        <f t="shared" si="2"/>
        <v>51315.722</v>
      </c>
      <c r="E37" s="89">
        <v>23338.478</v>
      </c>
      <c r="F37" s="255">
        <v>2641.506</v>
      </c>
      <c r="G37" s="255">
        <v>2451.894</v>
      </c>
      <c r="H37" s="255"/>
      <c r="I37" s="255">
        <v>1467.861</v>
      </c>
      <c r="J37" s="255">
        <v>1922.125</v>
      </c>
      <c r="K37" s="255"/>
      <c r="L37" s="255">
        <v>63923.735</v>
      </c>
      <c r="M37" s="255">
        <v>43069.777</v>
      </c>
      <c r="N37" s="255"/>
      <c r="O37" s="255">
        <v>1744.855</v>
      </c>
      <c r="P37" s="255">
        <v>1277.277</v>
      </c>
      <c r="Q37" s="255"/>
      <c r="R37" s="255">
        <v>3139.338</v>
      </c>
      <c r="S37" s="88">
        <v>2594.649</v>
      </c>
      <c r="T37" s="100"/>
      <c r="U37" s="100"/>
      <c r="V37" s="100"/>
      <c r="W37" s="100"/>
      <c r="X37" s="100"/>
      <c r="Y37" s="100"/>
      <c r="Z37" s="100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173">
        <f t="shared" si="1"/>
        <v>0</v>
      </c>
      <c r="D38" s="78">
        <f t="shared" si="2"/>
        <v>0</v>
      </c>
      <c r="E38" s="79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78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8" t="s">
        <v>10</v>
      </c>
      <c r="B39" s="119"/>
      <c r="C39" s="255">
        <f t="shared" si="1"/>
        <v>0</v>
      </c>
      <c r="D39" s="88">
        <f t="shared" si="2"/>
        <v>0</v>
      </c>
      <c r="E39" s="89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88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73">
        <f t="shared" si="1"/>
        <v>0</v>
      </c>
      <c r="D40" s="78">
        <f t="shared" si="2"/>
        <v>0</v>
      </c>
      <c r="E40" s="79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255">
        <f t="shared" si="1"/>
        <v>0</v>
      </c>
      <c r="D41" s="88">
        <f t="shared" si="2"/>
        <v>0</v>
      </c>
      <c r="E41" s="89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88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>
        <f t="shared" si="1"/>
        <v>0</v>
      </c>
      <c r="D42" s="78">
        <f t="shared" si="2"/>
        <v>0</v>
      </c>
      <c r="E42" s="79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255">
        <f t="shared" si="1"/>
        <v>0</v>
      </c>
      <c r="D43" s="88">
        <f t="shared" si="2"/>
        <v>0</v>
      </c>
      <c r="E43" s="89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>
        <f t="shared" si="1"/>
        <v>0</v>
      </c>
      <c r="D44" s="78">
        <f t="shared" si="2"/>
        <v>0</v>
      </c>
      <c r="E44" s="79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8" t="s">
        <v>16</v>
      </c>
      <c r="B45" s="119"/>
      <c r="C45" s="255">
        <f t="shared" si="1"/>
        <v>0</v>
      </c>
      <c r="D45" s="88">
        <f t="shared" si="2"/>
        <v>0</v>
      </c>
      <c r="E45" s="89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297562.496</v>
      </c>
      <c r="D46" s="93">
        <f>SUM(D34:D45)</f>
        <v>203840.078</v>
      </c>
      <c r="E46" s="94">
        <f>SUM(E34:E45)</f>
        <v>96478.447</v>
      </c>
      <c r="F46" s="92">
        <f>SUM(F34:F45)</f>
        <v>10563.722</v>
      </c>
      <c r="G46" s="92">
        <f>SUM(G34:G45)</f>
        <v>9696.518</v>
      </c>
      <c r="H46" s="92"/>
      <c r="I46" s="92">
        <f>SUM(I34:I45)</f>
        <v>5556.04</v>
      </c>
      <c r="J46" s="92">
        <f>SUM(J34:J45)</f>
        <v>7178.139</v>
      </c>
      <c r="K46" s="92"/>
      <c r="L46" s="92">
        <f>SUM(L34:L45)</f>
        <v>261932.06699999998</v>
      </c>
      <c r="M46" s="92">
        <f>SUM(M34:M45)</f>
        <v>171556.364</v>
      </c>
      <c r="N46" s="92"/>
      <c r="O46" s="92">
        <f>SUM(O34:O45)</f>
        <v>7392.026</v>
      </c>
      <c r="P46" s="92">
        <f>SUM(P34:P45)</f>
        <v>5370.78</v>
      </c>
      <c r="Q46" s="92"/>
      <c r="R46" s="92">
        <f>SUM(R34:R45)</f>
        <v>12118.641</v>
      </c>
      <c r="S46" s="93">
        <f>SUM(S34:S45)</f>
        <v>10038.277</v>
      </c>
      <c r="T46" s="101"/>
      <c r="U46" s="101"/>
      <c r="V46" s="101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SUM(C18:C21)</f>
        <v>322728</v>
      </c>
      <c r="D47" s="36">
        <f aca="true" t="shared" si="3" ref="D47:S47">SUM(D18:D21)</f>
        <v>197748</v>
      </c>
      <c r="E47" s="38">
        <f t="shared" si="3"/>
        <v>102046</v>
      </c>
      <c r="F47" s="36">
        <f t="shared" si="3"/>
        <v>10543</v>
      </c>
      <c r="G47" s="36">
        <f t="shared" si="3"/>
        <v>8912</v>
      </c>
      <c r="H47" s="36">
        <f t="shared" si="3"/>
        <v>0</v>
      </c>
      <c r="I47" s="36">
        <f t="shared" si="3"/>
        <v>5941</v>
      </c>
      <c r="J47" s="36">
        <f t="shared" si="3"/>
        <v>7020</v>
      </c>
      <c r="K47" s="36">
        <f t="shared" si="3"/>
        <v>0</v>
      </c>
      <c r="L47" s="36">
        <f t="shared" si="3"/>
        <v>286046.073</v>
      </c>
      <c r="M47" s="36">
        <f t="shared" si="3"/>
        <v>166813</v>
      </c>
      <c r="N47" s="36">
        <f t="shared" si="3"/>
        <v>0</v>
      </c>
      <c r="O47" s="36">
        <f t="shared" si="3"/>
        <v>8272</v>
      </c>
      <c r="P47" s="36">
        <f t="shared" si="3"/>
        <v>5513</v>
      </c>
      <c r="Q47" s="36">
        <f t="shared" si="3"/>
        <v>0</v>
      </c>
      <c r="R47" s="36">
        <f t="shared" si="3"/>
        <v>11925</v>
      </c>
      <c r="S47" s="37">
        <f t="shared" si="3"/>
        <v>9488</v>
      </c>
      <c r="T47" s="122"/>
      <c r="U47" s="293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0.32422918982370685</v>
      </c>
      <c r="F48" s="10">
        <f>F46/$C$46</f>
        <v>0.03550085155892764</v>
      </c>
      <c r="G48" s="10">
        <f>G46/$D$46</f>
        <v>0.04756924200156556</v>
      </c>
      <c r="H48" s="39"/>
      <c r="I48" s="10">
        <f>I46/$C$46</f>
        <v>0.01867184230098675</v>
      </c>
      <c r="J48" s="10">
        <f>J46/$D$46</f>
        <v>0.035214561682026045</v>
      </c>
      <c r="K48" s="39"/>
      <c r="L48" s="10">
        <f>L46/$C$46</f>
        <v>0.8802590061618518</v>
      </c>
      <c r="M48" s="10">
        <f>M46/$D$46</f>
        <v>0.841622342785799</v>
      </c>
      <c r="N48" s="39"/>
      <c r="O48" s="10">
        <f>O46/$C$46</f>
        <v>0.024841927660130932</v>
      </c>
      <c r="P48" s="10">
        <f>P46/$D$46</f>
        <v>0.026348007971229288</v>
      </c>
      <c r="Q48" s="39"/>
      <c r="R48" s="10">
        <f>R46/$C$46</f>
        <v>0.04072637231810288</v>
      </c>
      <c r="S48" s="11">
        <f>S46/$D$46</f>
        <v>0.04924584555938013</v>
      </c>
      <c r="T48" s="101"/>
      <c r="U48" s="293"/>
      <c r="V48" s="293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0.9220225576956446</v>
      </c>
      <c r="D49" s="41">
        <f>D46/D47</f>
        <v>1.0308072799724903</v>
      </c>
      <c r="E49" s="42">
        <f>E46/E47</f>
        <v>0.9454407522097877</v>
      </c>
      <c r="F49" s="40">
        <f>F46/F47</f>
        <v>1.0019654747225648</v>
      </c>
      <c r="G49" s="40">
        <f>G46/G47</f>
        <v>1.0880293985637344</v>
      </c>
      <c r="H49" s="40"/>
      <c r="I49" s="40">
        <f>I46/I47</f>
        <v>0.9352028278067666</v>
      </c>
      <c r="J49" s="40">
        <f>J46/J47</f>
        <v>1.0225269230769232</v>
      </c>
      <c r="K49" s="40"/>
      <c r="L49" s="40">
        <f>L46/L47</f>
        <v>0.9156988741460541</v>
      </c>
      <c r="M49" s="40">
        <f>M46/M47</f>
        <v>1.0284352178787024</v>
      </c>
      <c r="N49" s="40"/>
      <c r="O49" s="40">
        <f>O46/O47</f>
        <v>0.893620164410058</v>
      </c>
      <c r="P49" s="40">
        <f>P46/P47</f>
        <v>0.9742027933974242</v>
      </c>
      <c r="Q49" s="40"/>
      <c r="R49" s="40">
        <f>R46/R47</f>
        <v>1.0162382389937106</v>
      </c>
      <c r="S49" s="41">
        <f>S46/S47</f>
        <v>1.0579971543001687</v>
      </c>
      <c r="T49" s="101"/>
      <c r="U49" s="101"/>
      <c r="V49" s="101"/>
      <c r="W49" s="101"/>
      <c r="X49" s="101"/>
      <c r="Y49" s="100"/>
      <c r="Z49" s="327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102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293"/>
      <c r="X50" s="293"/>
      <c r="Y50" s="101"/>
      <c r="Z50" s="101"/>
      <c r="AA50" s="100"/>
      <c r="AB50" s="100"/>
      <c r="AC50" s="100"/>
      <c r="AD50" s="100"/>
      <c r="AE50" s="100"/>
      <c r="AF50" s="100"/>
      <c r="AG50" s="100"/>
    </row>
    <row r="51" spans="1:33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90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7:33" ht="12.75"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1200" verticalDpi="12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zoomScale="80" zoomScaleNormal="80" zoomScalePageLayoutView="0" workbookViewId="0" topLeftCell="A13">
      <selection activeCell="C30" sqref="C30:S30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9.125" style="0" bestFit="1" customWidth="1"/>
    <col min="4" max="4" width="14.375" style="0" bestFit="1" customWidth="1"/>
    <col min="5" max="5" width="11.503906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5.00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95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50" t="s">
        <v>77</v>
      </c>
      <c r="B6" s="346">
        <v>2009</v>
      </c>
      <c r="C6" s="325">
        <v>20563</v>
      </c>
      <c r="D6" s="335">
        <v>32378</v>
      </c>
      <c r="E6" s="351">
        <v>7996</v>
      </c>
      <c r="F6" s="353"/>
      <c r="G6" s="325"/>
      <c r="H6" s="325"/>
      <c r="I6" s="353"/>
      <c r="J6" s="325"/>
      <c r="K6" s="325"/>
      <c r="L6" s="325">
        <v>13048</v>
      </c>
      <c r="M6" s="325">
        <v>25968</v>
      </c>
      <c r="N6" s="325"/>
      <c r="O6" s="353"/>
      <c r="P6" s="325"/>
      <c r="Q6" s="325"/>
      <c r="R6" s="353"/>
      <c r="S6" s="335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87">
        <v>26772</v>
      </c>
      <c r="D7" s="88">
        <v>43103</v>
      </c>
      <c r="E7" s="89">
        <v>11274</v>
      </c>
      <c r="F7" s="87"/>
      <c r="G7" s="87"/>
      <c r="H7" s="87"/>
      <c r="I7" s="87"/>
      <c r="J7" s="87"/>
      <c r="K7" s="87"/>
      <c r="L7" s="87">
        <v>15856</v>
      </c>
      <c r="M7" s="87">
        <v>34569</v>
      </c>
      <c r="N7" s="87"/>
      <c r="O7" s="87"/>
      <c r="P7" s="87"/>
      <c r="Q7" s="87"/>
      <c r="R7" s="87"/>
      <c r="S7" s="88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2" t="s">
        <v>88</v>
      </c>
      <c r="B8" s="346">
        <v>2011</v>
      </c>
      <c r="C8" s="325">
        <v>23831</v>
      </c>
      <c r="D8" s="335">
        <v>39978</v>
      </c>
      <c r="E8" s="351">
        <v>10098</v>
      </c>
      <c r="F8" s="355"/>
      <c r="G8" s="356"/>
      <c r="H8" s="325"/>
      <c r="I8" s="355"/>
      <c r="J8" s="356"/>
      <c r="K8" s="325"/>
      <c r="L8" s="325">
        <v>13930</v>
      </c>
      <c r="M8" s="325">
        <v>32242</v>
      </c>
      <c r="N8" s="325"/>
      <c r="O8" s="355"/>
      <c r="P8" s="356"/>
      <c r="Q8" s="325"/>
      <c r="R8" s="355"/>
      <c r="S8" s="357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121">
        <v>22981</v>
      </c>
      <c r="D9" s="277">
        <v>38328</v>
      </c>
      <c r="E9" s="276">
        <v>9207</v>
      </c>
      <c r="F9" s="170"/>
      <c r="G9" s="120"/>
      <c r="H9" s="87"/>
      <c r="I9" s="170"/>
      <c r="J9" s="120"/>
      <c r="K9" s="121"/>
      <c r="L9" s="121">
        <v>14604</v>
      </c>
      <c r="M9" s="121">
        <v>31088</v>
      </c>
      <c r="N9" s="121"/>
      <c r="O9" s="119"/>
      <c r="P9" s="87"/>
      <c r="Q9" s="87"/>
      <c r="R9" s="119"/>
      <c r="S9" s="88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" customHeight="1">
      <c r="A10" s="352" t="s">
        <v>97</v>
      </c>
      <c r="B10" s="346">
        <v>2013</v>
      </c>
      <c r="C10" s="363">
        <v>21707</v>
      </c>
      <c r="D10" s="363">
        <v>32121</v>
      </c>
      <c r="E10" s="360">
        <v>9311</v>
      </c>
      <c r="F10" s="364"/>
      <c r="G10" s="365"/>
      <c r="H10" s="358"/>
      <c r="I10" s="364"/>
      <c r="J10" s="365"/>
      <c r="K10" s="363"/>
      <c r="L10" s="363">
        <v>12615</v>
      </c>
      <c r="M10" s="363">
        <v>24673</v>
      </c>
      <c r="N10" s="354"/>
      <c r="O10" s="366"/>
      <c r="P10" s="367"/>
      <c r="Q10" s="362"/>
      <c r="R10" s="366"/>
      <c r="S10" s="368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98</v>
      </c>
      <c r="B11" s="130">
        <v>2014</v>
      </c>
      <c r="C11" s="87">
        <v>21009</v>
      </c>
      <c r="D11" s="87">
        <v>30436</v>
      </c>
      <c r="E11" s="89">
        <v>8935</v>
      </c>
      <c r="F11" s="87"/>
      <c r="G11" s="87"/>
      <c r="H11" s="87"/>
      <c r="I11" s="87"/>
      <c r="J11" s="87"/>
      <c r="K11" s="87"/>
      <c r="L11" s="87">
        <v>11826</v>
      </c>
      <c r="M11" s="87">
        <v>23030</v>
      </c>
      <c r="N11" s="119"/>
      <c r="O11" s="119"/>
      <c r="P11" s="119"/>
      <c r="Q11" s="119"/>
      <c r="R11" s="119"/>
      <c r="S11" s="25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2" t="s">
        <v>99</v>
      </c>
      <c r="B12" s="346">
        <v>2015</v>
      </c>
      <c r="C12" s="325">
        <v>20307</v>
      </c>
      <c r="D12" s="325">
        <v>26508</v>
      </c>
      <c r="E12" s="351">
        <v>8419</v>
      </c>
      <c r="F12" s="325"/>
      <c r="G12" s="325"/>
      <c r="H12" s="325"/>
      <c r="I12" s="325"/>
      <c r="J12" s="325"/>
      <c r="K12" s="325"/>
      <c r="L12" s="325">
        <v>11001</v>
      </c>
      <c r="M12" s="325">
        <v>18618</v>
      </c>
      <c r="N12" s="362"/>
      <c r="O12" s="362"/>
      <c r="P12" s="362"/>
      <c r="Q12" s="362"/>
      <c r="R12" s="362"/>
      <c r="S12" s="36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18" t="s">
        <v>100</v>
      </c>
      <c r="B13" s="130">
        <v>2016</v>
      </c>
      <c r="C13" s="87">
        <v>18890</v>
      </c>
      <c r="D13" s="87">
        <v>27467</v>
      </c>
      <c r="E13" s="89">
        <v>7893</v>
      </c>
      <c r="F13" s="87"/>
      <c r="G13" s="87"/>
      <c r="H13" s="87"/>
      <c r="I13" s="87"/>
      <c r="J13" s="87"/>
      <c r="K13" s="87"/>
      <c r="L13" s="87">
        <v>10096</v>
      </c>
      <c r="M13" s="87">
        <v>19741</v>
      </c>
      <c r="N13" s="119"/>
      <c r="O13" s="119"/>
      <c r="P13" s="119"/>
      <c r="Q13" s="119"/>
      <c r="R13" s="119"/>
      <c r="S13" s="25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352" t="s">
        <v>104</v>
      </c>
      <c r="B14" s="346">
        <v>2017</v>
      </c>
      <c r="C14" s="325">
        <v>19713</v>
      </c>
      <c r="D14" s="325">
        <v>29829</v>
      </c>
      <c r="E14" s="351">
        <v>8501</v>
      </c>
      <c r="F14" s="325"/>
      <c r="G14" s="325"/>
      <c r="H14" s="325"/>
      <c r="I14" s="325"/>
      <c r="J14" s="325"/>
      <c r="K14" s="325"/>
      <c r="L14" s="325">
        <v>10289</v>
      </c>
      <c r="M14" s="325">
        <v>20374</v>
      </c>
      <c r="N14" s="362"/>
      <c r="O14" s="362"/>
      <c r="P14" s="362"/>
      <c r="Q14" s="362"/>
      <c r="R14" s="362"/>
      <c r="S14" s="36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106" customFormat="1" ht="12.75">
      <c r="A15" s="118" t="s">
        <v>105</v>
      </c>
      <c r="B15" s="130">
        <v>2018</v>
      </c>
      <c r="C15" s="87">
        <v>18689.804</v>
      </c>
      <c r="D15" s="87">
        <v>30877.117</v>
      </c>
      <c r="E15" s="89">
        <v>8052.585</v>
      </c>
      <c r="F15" s="87"/>
      <c r="G15" s="87"/>
      <c r="H15" s="87"/>
      <c r="I15" s="87"/>
      <c r="J15" s="87"/>
      <c r="K15" s="87"/>
      <c r="L15" s="87">
        <v>9514.016</v>
      </c>
      <c r="M15" s="87">
        <v>19988.428</v>
      </c>
      <c r="N15" s="119"/>
      <c r="O15" s="119"/>
      <c r="P15" s="119"/>
      <c r="Q15" s="119"/>
      <c r="R15" s="119"/>
      <c r="S15" s="25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352" t="s">
        <v>106</v>
      </c>
      <c r="B16" s="346">
        <v>2019</v>
      </c>
      <c r="C16" s="325">
        <v>17544.349</v>
      </c>
      <c r="D16" s="325">
        <v>31784.602</v>
      </c>
      <c r="E16" s="351">
        <v>7516.166</v>
      </c>
      <c r="F16" s="325"/>
      <c r="G16" s="325"/>
      <c r="H16" s="325"/>
      <c r="I16" s="325"/>
      <c r="J16" s="325"/>
      <c r="K16" s="325"/>
      <c r="L16" s="325">
        <v>9066.643</v>
      </c>
      <c r="M16" s="325">
        <v>23035.136</v>
      </c>
      <c r="N16" s="362"/>
      <c r="O16" s="362"/>
      <c r="P16" s="362"/>
      <c r="Q16" s="362"/>
      <c r="R16" s="362"/>
      <c r="S16" s="369"/>
    </row>
    <row r="17" spans="1:19" s="100" customFormat="1" ht="12.75">
      <c r="A17" s="131" t="s">
        <v>115</v>
      </c>
      <c r="B17" s="132">
        <v>2020</v>
      </c>
      <c r="C17" s="80">
        <v>13792.868999999999</v>
      </c>
      <c r="D17" s="80">
        <v>26189.96</v>
      </c>
      <c r="E17" s="82">
        <v>5841.714</v>
      </c>
      <c r="F17" s="80"/>
      <c r="G17" s="80"/>
      <c r="H17" s="80"/>
      <c r="I17" s="80"/>
      <c r="J17" s="80"/>
      <c r="K17" s="80"/>
      <c r="L17" s="80">
        <v>7507.716</v>
      </c>
      <c r="M17" s="80">
        <v>18635.004</v>
      </c>
      <c r="N17" s="49"/>
      <c r="O17" s="49"/>
      <c r="P17" s="49"/>
      <c r="Q17" s="49"/>
      <c r="R17" s="49"/>
      <c r="S17" s="109"/>
    </row>
    <row r="18" spans="1:28" s="100" customFormat="1" ht="12.75">
      <c r="A18" s="108" t="s">
        <v>110</v>
      </c>
      <c r="B18" s="318">
        <v>2021</v>
      </c>
      <c r="C18" s="77">
        <v>1166</v>
      </c>
      <c r="D18" s="78">
        <v>2340</v>
      </c>
      <c r="E18" s="79">
        <v>465</v>
      </c>
      <c r="F18" s="151"/>
      <c r="G18" s="86"/>
      <c r="H18" s="77"/>
      <c r="I18" s="151"/>
      <c r="J18" s="86"/>
      <c r="K18" s="77"/>
      <c r="L18" s="77">
        <v>530.128</v>
      </c>
      <c r="M18" s="77">
        <v>1664</v>
      </c>
      <c r="N18" s="77"/>
      <c r="O18" s="151" t="s">
        <v>60</v>
      </c>
      <c r="P18" s="86" t="s">
        <v>68</v>
      </c>
      <c r="Q18" s="77"/>
      <c r="R18" s="151" t="s">
        <v>60</v>
      </c>
      <c r="S18" s="152" t="s">
        <v>68</v>
      </c>
      <c r="AB18" s="119"/>
    </row>
    <row r="19" spans="1:19" s="100" customFormat="1" ht="12.75">
      <c r="A19" s="118" t="s">
        <v>6</v>
      </c>
      <c r="B19" s="119"/>
      <c r="C19" s="87">
        <v>1299</v>
      </c>
      <c r="D19" s="88">
        <v>2507</v>
      </c>
      <c r="E19" s="89">
        <v>499</v>
      </c>
      <c r="F19" s="87"/>
      <c r="G19" s="87"/>
      <c r="H19" s="87"/>
      <c r="I19" s="87"/>
      <c r="J19" s="87"/>
      <c r="K19" s="87"/>
      <c r="L19" s="87">
        <v>553.626</v>
      </c>
      <c r="M19" s="87">
        <v>1729</v>
      </c>
      <c r="N19" s="87"/>
      <c r="O19" s="87"/>
      <c r="P19" s="87"/>
      <c r="Q19" s="87"/>
      <c r="R19" s="87"/>
      <c r="S19" s="88"/>
    </row>
    <row r="20" spans="1:19" s="100" customFormat="1" ht="12.75">
      <c r="A20" s="108" t="s">
        <v>7</v>
      </c>
      <c r="B20" s="96"/>
      <c r="C20" s="77">
        <v>1873</v>
      </c>
      <c r="D20" s="78">
        <v>3328</v>
      </c>
      <c r="E20" s="79">
        <v>987</v>
      </c>
      <c r="F20" s="77"/>
      <c r="G20" s="77"/>
      <c r="H20" s="77"/>
      <c r="I20" s="77"/>
      <c r="J20" s="77"/>
      <c r="K20" s="77"/>
      <c r="L20" s="77">
        <v>1108.86</v>
      </c>
      <c r="M20" s="77">
        <v>2452</v>
      </c>
      <c r="N20" s="77"/>
      <c r="O20" s="77"/>
      <c r="P20" s="77"/>
      <c r="Q20" s="77"/>
      <c r="R20" s="77"/>
      <c r="S20" s="78"/>
    </row>
    <row r="21" spans="1:33" s="35" customFormat="1" ht="12.75">
      <c r="A21" s="118" t="s">
        <v>8</v>
      </c>
      <c r="B21" s="119"/>
      <c r="C21" s="87">
        <v>1342</v>
      </c>
      <c r="D21" s="88">
        <v>2540</v>
      </c>
      <c r="E21" s="89">
        <v>535</v>
      </c>
      <c r="F21" s="87"/>
      <c r="G21" s="87"/>
      <c r="H21" s="87"/>
      <c r="I21" s="87"/>
      <c r="J21" s="87"/>
      <c r="K21" s="87"/>
      <c r="L21" s="87">
        <v>553</v>
      </c>
      <c r="M21" s="87">
        <v>1669</v>
      </c>
      <c r="N21" s="87"/>
      <c r="O21" s="87"/>
      <c r="P21" s="87"/>
      <c r="Q21" s="87"/>
      <c r="R21" s="87"/>
      <c r="S21" s="88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1878.3</v>
      </c>
      <c r="D22" s="78">
        <v>2461.7</v>
      </c>
      <c r="E22" s="79">
        <v>1239.9</v>
      </c>
      <c r="F22" s="77"/>
      <c r="G22" s="77"/>
      <c r="H22" s="77"/>
      <c r="I22" s="77"/>
      <c r="J22" s="77"/>
      <c r="K22" s="77"/>
      <c r="L22" s="77">
        <v>1133.3</v>
      </c>
      <c r="M22" s="77">
        <v>1636.8</v>
      </c>
      <c r="N22" s="77"/>
      <c r="O22" s="77"/>
      <c r="P22" s="77"/>
      <c r="Q22" s="77"/>
      <c r="R22" s="77"/>
      <c r="S22" s="78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1474.901</v>
      </c>
      <c r="D23" s="88">
        <v>3067.673</v>
      </c>
      <c r="E23" s="89">
        <v>596.25</v>
      </c>
      <c r="F23" s="87"/>
      <c r="G23" s="87"/>
      <c r="H23" s="87"/>
      <c r="I23" s="87"/>
      <c r="J23" s="87"/>
      <c r="K23" s="87"/>
      <c r="L23" s="87">
        <v>606.382</v>
      </c>
      <c r="M23" s="87">
        <v>2102.835</v>
      </c>
      <c r="N23" s="87"/>
      <c r="O23" s="87"/>
      <c r="P23" s="87"/>
      <c r="Q23" s="87"/>
      <c r="R23" s="87"/>
      <c r="S23" s="88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1625.443</v>
      </c>
      <c r="D24" s="78">
        <v>2822.035</v>
      </c>
      <c r="E24" s="79">
        <v>750.881</v>
      </c>
      <c r="F24" s="77"/>
      <c r="G24" s="77"/>
      <c r="H24" s="77"/>
      <c r="I24" s="77"/>
      <c r="J24" s="77"/>
      <c r="K24" s="77"/>
      <c r="L24" s="77">
        <v>854.011</v>
      </c>
      <c r="M24" s="77">
        <v>1921.816</v>
      </c>
      <c r="N24" s="77"/>
      <c r="O24" s="77"/>
      <c r="P24" s="77"/>
      <c r="Q24" s="77"/>
      <c r="R24" s="77"/>
      <c r="S24" s="78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1102.536</v>
      </c>
      <c r="D25" s="88">
        <v>2361.316</v>
      </c>
      <c r="E25" s="89">
        <v>468.625</v>
      </c>
      <c r="F25" s="87"/>
      <c r="G25" s="87"/>
      <c r="H25" s="87"/>
      <c r="I25" s="87"/>
      <c r="J25" s="87"/>
      <c r="K25" s="87"/>
      <c r="L25" s="87">
        <v>512.646</v>
      </c>
      <c r="M25" s="87">
        <v>1590.511</v>
      </c>
      <c r="N25" s="87"/>
      <c r="O25" s="87"/>
      <c r="P25" s="87"/>
      <c r="Q25" s="87"/>
      <c r="R25" s="87"/>
      <c r="S25" s="88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1318.83</v>
      </c>
      <c r="D26" s="78">
        <v>2773.72</v>
      </c>
      <c r="E26" s="79">
        <v>684.119</v>
      </c>
      <c r="F26" s="77"/>
      <c r="G26" s="77"/>
      <c r="H26" s="77"/>
      <c r="I26" s="77"/>
      <c r="J26" s="77"/>
      <c r="K26" s="77"/>
      <c r="L26" s="77">
        <v>549.075</v>
      </c>
      <c r="M26" s="77">
        <v>1867.054</v>
      </c>
      <c r="N26" s="77"/>
      <c r="O26" s="77"/>
      <c r="P26" s="77"/>
      <c r="Q26" s="77"/>
      <c r="R26" s="77"/>
      <c r="S26" s="78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1203.49</v>
      </c>
      <c r="D27" s="88">
        <v>2673.068</v>
      </c>
      <c r="E27" s="89">
        <v>560.226</v>
      </c>
      <c r="F27" s="87"/>
      <c r="G27" s="87"/>
      <c r="H27" s="87"/>
      <c r="I27" s="87"/>
      <c r="J27" s="87"/>
      <c r="K27" s="87"/>
      <c r="L27" s="87">
        <v>405.25</v>
      </c>
      <c r="M27" s="87">
        <v>1717.101</v>
      </c>
      <c r="N27" s="87"/>
      <c r="O27" s="87"/>
      <c r="P27" s="87"/>
      <c r="Q27" s="87"/>
      <c r="R27" s="87"/>
      <c r="S27" s="88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1343.22</v>
      </c>
      <c r="D28" s="78">
        <v>2895.273</v>
      </c>
      <c r="E28" s="79">
        <v>533.62</v>
      </c>
      <c r="F28" s="77"/>
      <c r="G28" s="77"/>
      <c r="H28" s="77"/>
      <c r="I28" s="77"/>
      <c r="J28" s="77"/>
      <c r="K28" s="77"/>
      <c r="L28" s="77">
        <v>553.7</v>
      </c>
      <c r="M28" s="77">
        <v>1891.563</v>
      </c>
      <c r="N28" s="77"/>
      <c r="O28" s="77"/>
      <c r="P28" s="77"/>
      <c r="Q28" s="77"/>
      <c r="R28" s="77"/>
      <c r="S28" s="78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23" t="s">
        <v>16</v>
      </c>
      <c r="B29" s="90"/>
      <c r="C29" s="36">
        <v>1298.537</v>
      </c>
      <c r="D29" s="37">
        <v>2415.953</v>
      </c>
      <c r="E29" s="38">
        <v>544.226</v>
      </c>
      <c r="F29" s="36"/>
      <c r="G29" s="36"/>
      <c r="H29" s="36"/>
      <c r="I29" s="36"/>
      <c r="J29" s="36"/>
      <c r="K29" s="36"/>
      <c r="L29" s="36">
        <v>514.206</v>
      </c>
      <c r="M29" s="36">
        <v>1454.791</v>
      </c>
      <c r="N29" s="36"/>
      <c r="O29" s="36"/>
      <c r="P29" s="36"/>
      <c r="Q29" s="36"/>
      <c r="R29" s="36"/>
      <c r="S29" s="37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16925.256999999998</v>
      </c>
      <c r="D30" s="93">
        <f>SUM(D18:D29)</f>
        <v>32185.738</v>
      </c>
      <c r="E30" s="94">
        <f>SUM(E18:E29)</f>
        <v>7863.846999999999</v>
      </c>
      <c r="F30" s="92"/>
      <c r="G30" s="92"/>
      <c r="H30" s="92"/>
      <c r="I30" s="92"/>
      <c r="J30" s="92"/>
      <c r="K30" s="92"/>
      <c r="L30" s="92">
        <f>SUM(L18:L29)</f>
        <v>7874.183999999998</v>
      </c>
      <c r="M30" s="92">
        <f>SUM(M18:M29)</f>
        <v>21696.471</v>
      </c>
      <c r="N30" s="92"/>
      <c r="O30" s="92"/>
      <c r="P30" s="92"/>
      <c r="Q30" s="92"/>
      <c r="R30" s="92"/>
      <c r="S30" s="93"/>
      <c r="T30" s="101"/>
      <c r="U30" s="101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36">
        <f>C17</f>
        <v>13792.868999999999</v>
      </c>
      <c r="D31" s="36">
        <f>D17</f>
        <v>26189.96</v>
      </c>
      <c r="E31" s="38">
        <f>E17</f>
        <v>5841.714</v>
      </c>
      <c r="F31" s="36"/>
      <c r="G31" s="36"/>
      <c r="H31" s="36"/>
      <c r="I31" s="36"/>
      <c r="J31" s="36"/>
      <c r="K31" s="36"/>
      <c r="L31" s="36">
        <f>L17</f>
        <v>7507.716</v>
      </c>
      <c r="M31" s="36">
        <f>M17</f>
        <v>18635.004</v>
      </c>
      <c r="N31" s="36"/>
      <c r="O31" s="36"/>
      <c r="P31" s="36"/>
      <c r="Q31" s="36"/>
      <c r="R31" s="36"/>
      <c r="S31" s="37"/>
      <c r="T31" s="101"/>
      <c r="U31" s="101"/>
      <c r="V31" s="101"/>
      <c r="W31" s="101"/>
      <c r="X31" s="101"/>
      <c r="Y31" s="101"/>
      <c r="Z31" s="101"/>
      <c r="AA31" s="101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12">
        <f>E31/$C$30</f>
        <v>0.3451477280374532</v>
      </c>
      <c r="F32" s="10"/>
      <c r="G32" s="10"/>
      <c r="H32" s="39"/>
      <c r="I32" s="10"/>
      <c r="J32" s="10"/>
      <c r="K32" s="39"/>
      <c r="L32" s="10">
        <f>L30/$C$30</f>
        <v>0.4652327583563428</v>
      </c>
      <c r="M32" s="10">
        <f>M30/$D$30</f>
        <v>0.6741020199692175</v>
      </c>
      <c r="N32" s="39"/>
      <c r="O32" s="10"/>
      <c r="P32" s="10"/>
      <c r="Q32" s="39"/>
      <c r="R32" s="10"/>
      <c r="S32" s="11"/>
      <c r="T32" s="101"/>
      <c r="U32" s="101"/>
      <c r="V32" s="101"/>
      <c r="W32" s="101"/>
      <c r="X32" s="101"/>
      <c r="Y32" s="101"/>
      <c r="Z32" s="101"/>
      <c r="AA32" s="101"/>
      <c r="AB32" s="100"/>
      <c r="AC32" s="100"/>
      <c r="AD32" s="100"/>
      <c r="AE32" s="100"/>
      <c r="AF32" s="100"/>
      <c r="AG32" s="100"/>
    </row>
    <row r="33" spans="1:33" s="107" customFormat="1" ht="12.75">
      <c r="A33" s="155" t="s">
        <v>18</v>
      </c>
      <c r="B33" s="156"/>
      <c r="C33" s="40">
        <f>C30/C31</f>
        <v>1.2271019901660778</v>
      </c>
      <c r="D33" s="41">
        <f>D30/D31</f>
        <v>1.2289342175398512</v>
      </c>
      <c r="E33" s="42">
        <f>E30/E31</f>
        <v>1.3461540568401669</v>
      </c>
      <c r="F33" s="40"/>
      <c r="G33" s="40"/>
      <c r="H33" s="40"/>
      <c r="I33" s="40"/>
      <c r="J33" s="40"/>
      <c r="K33" s="40"/>
      <c r="L33" s="40">
        <f>L30/L31</f>
        <v>1.0488121820271301</v>
      </c>
      <c r="M33" s="40">
        <f>M30/M31</f>
        <v>1.1642858246770433</v>
      </c>
      <c r="N33" s="40"/>
      <c r="O33" s="40"/>
      <c r="P33" s="40"/>
      <c r="Q33" s="40"/>
      <c r="R33" s="40"/>
      <c r="S33" s="4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116</v>
      </c>
      <c r="B34" s="96">
        <v>2022</v>
      </c>
      <c r="C34" s="173">
        <f>L34+R34</f>
        <v>1707.6019999999999</v>
      </c>
      <c r="D34" s="173">
        <f>M34+S34</f>
        <v>2448.634</v>
      </c>
      <c r="E34" s="79">
        <v>755.744</v>
      </c>
      <c r="F34" s="289"/>
      <c r="G34" s="185"/>
      <c r="H34" s="173"/>
      <c r="I34" s="289"/>
      <c r="J34" s="185"/>
      <c r="K34" s="173"/>
      <c r="L34" s="173">
        <v>995.765</v>
      </c>
      <c r="M34" s="173">
        <v>1576.766</v>
      </c>
      <c r="N34" s="173"/>
      <c r="O34" s="289" t="s">
        <v>60</v>
      </c>
      <c r="P34" s="185" t="s">
        <v>63</v>
      </c>
      <c r="Q34" s="173"/>
      <c r="R34" s="380">
        <v>711.837</v>
      </c>
      <c r="S34" s="152">
        <v>871.868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255">
        <f aca="true" t="shared" si="0" ref="C35:C45">L35+R35</f>
        <v>1289.963</v>
      </c>
      <c r="D35" s="255">
        <f aca="true" t="shared" si="1" ref="D35:D45">M35+S35</f>
        <v>2961.77</v>
      </c>
      <c r="E35" s="38">
        <v>562.692</v>
      </c>
      <c r="F35" s="186"/>
      <c r="G35" s="186"/>
      <c r="H35" s="186"/>
      <c r="I35" s="186"/>
      <c r="J35" s="186"/>
      <c r="K35" s="186"/>
      <c r="L35" s="186">
        <v>586.75</v>
      </c>
      <c r="M35" s="186">
        <v>2057.679</v>
      </c>
      <c r="N35" s="186"/>
      <c r="O35" s="186"/>
      <c r="P35" s="186"/>
      <c r="Q35" s="186"/>
      <c r="R35" s="186">
        <v>703.213</v>
      </c>
      <c r="S35" s="37">
        <v>904.091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f t="shared" si="0"/>
        <v>1462.51</v>
      </c>
      <c r="D36" s="173">
        <f t="shared" si="1"/>
        <v>3454.343</v>
      </c>
      <c r="E36" s="79">
        <v>691.622</v>
      </c>
      <c r="F36" s="173"/>
      <c r="G36" s="173"/>
      <c r="H36" s="173"/>
      <c r="I36" s="173"/>
      <c r="J36" s="173"/>
      <c r="K36" s="173"/>
      <c r="L36" s="173">
        <v>669.359</v>
      </c>
      <c r="M36" s="173">
        <v>2417.779</v>
      </c>
      <c r="N36" s="173"/>
      <c r="O36" s="173"/>
      <c r="P36" s="173"/>
      <c r="Q36" s="173"/>
      <c r="R36" s="173">
        <v>793.151</v>
      </c>
      <c r="S36" s="78">
        <v>1036.564</v>
      </c>
      <c r="T36" s="100"/>
      <c r="U36" s="100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255">
        <f t="shared" si="0"/>
        <v>1436.1370000000002</v>
      </c>
      <c r="D37" s="255">
        <f t="shared" si="1"/>
        <v>3023.9449999999997</v>
      </c>
      <c r="E37" s="89">
        <v>685.208</v>
      </c>
      <c r="F37" s="186"/>
      <c r="G37" s="186"/>
      <c r="H37" s="186"/>
      <c r="I37" s="186"/>
      <c r="J37" s="186"/>
      <c r="K37" s="186"/>
      <c r="L37" s="186">
        <v>637.229</v>
      </c>
      <c r="M37" s="186">
        <v>1895.841</v>
      </c>
      <c r="N37" s="186"/>
      <c r="O37" s="186"/>
      <c r="P37" s="186"/>
      <c r="Q37" s="186"/>
      <c r="R37" s="186">
        <v>798.908</v>
      </c>
      <c r="S37" s="37">
        <v>1128.104</v>
      </c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73">
        <f t="shared" si="0"/>
        <v>0</v>
      </c>
      <c r="D38" s="173">
        <f t="shared" si="1"/>
        <v>0</v>
      </c>
      <c r="E38" s="79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78"/>
      <c r="T38" s="100"/>
      <c r="U38" s="100"/>
      <c r="V38" s="100"/>
      <c r="W38" s="100"/>
      <c r="X38" s="100"/>
      <c r="Y38" s="100"/>
      <c r="Z38" s="100"/>
      <c r="AA38" s="100"/>
      <c r="AB38" s="101"/>
      <c r="AC38" s="101"/>
      <c r="AD38" s="101"/>
      <c r="AE38" s="101"/>
      <c r="AF38" s="101"/>
      <c r="AG38" s="101"/>
    </row>
    <row r="39" spans="1:33" ht="12.75">
      <c r="A39" s="118" t="s">
        <v>10</v>
      </c>
      <c r="B39" s="119"/>
      <c r="C39" s="255">
        <f t="shared" si="0"/>
        <v>0</v>
      </c>
      <c r="D39" s="255">
        <f t="shared" si="1"/>
        <v>0</v>
      </c>
      <c r="E39" s="89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37"/>
      <c r="T39" s="100"/>
      <c r="U39" s="100"/>
      <c r="V39" s="100"/>
      <c r="W39" s="100"/>
      <c r="X39" s="100"/>
      <c r="Y39" s="100"/>
      <c r="Z39" s="100"/>
      <c r="AA39" s="100"/>
      <c r="AB39" s="101"/>
      <c r="AC39" s="101"/>
      <c r="AD39" s="101"/>
      <c r="AE39" s="101"/>
      <c r="AF39" s="101"/>
      <c r="AG39" s="101"/>
    </row>
    <row r="40" spans="1:33" s="35" customFormat="1" ht="12.75">
      <c r="A40" s="108" t="s">
        <v>11</v>
      </c>
      <c r="B40" s="96"/>
      <c r="C40" s="173">
        <f t="shared" si="0"/>
        <v>0</v>
      </c>
      <c r="D40" s="173">
        <f t="shared" si="1"/>
        <v>0</v>
      </c>
      <c r="E40" s="79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255">
        <f t="shared" si="0"/>
        <v>0</v>
      </c>
      <c r="D41" s="255">
        <f t="shared" si="1"/>
        <v>0</v>
      </c>
      <c r="E41" s="38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37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>
        <f t="shared" si="0"/>
        <v>0</v>
      </c>
      <c r="D42" s="173">
        <f t="shared" si="1"/>
        <v>0</v>
      </c>
      <c r="E42" s="79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255">
        <f t="shared" si="0"/>
        <v>0</v>
      </c>
      <c r="D43" s="255">
        <f t="shared" si="1"/>
        <v>0</v>
      </c>
      <c r="E43" s="38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37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>
        <f t="shared" si="0"/>
        <v>0</v>
      </c>
      <c r="D44" s="173">
        <f t="shared" si="1"/>
        <v>0</v>
      </c>
      <c r="E44" s="79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23" t="s">
        <v>16</v>
      </c>
      <c r="B45" s="90"/>
      <c r="C45" s="255">
        <f t="shared" si="0"/>
        <v>0</v>
      </c>
      <c r="D45" s="255">
        <f t="shared" si="1"/>
        <v>0</v>
      </c>
      <c r="E45" s="38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37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5896.2119999999995</v>
      </c>
      <c r="D46" s="93">
        <f>SUM(D34:D45)</f>
        <v>11888.692</v>
      </c>
      <c r="E46" s="94">
        <f>SUM(E34:E45)</f>
        <v>2695.266</v>
      </c>
      <c r="F46" s="92"/>
      <c r="G46" s="92"/>
      <c r="H46" s="92"/>
      <c r="I46" s="92"/>
      <c r="J46" s="92"/>
      <c r="K46" s="92"/>
      <c r="L46" s="92">
        <f>SUM(L34:L45)</f>
        <v>2889.103</v>
      </c>
      <c r="M46" s="92">
        <f>SUM(M34:M45)</f>
        <v>7948.0650000000005</v>
      </c>
      <c r="N46" s="92"/>
      <c r="O46" s="92"/>
      <c r="P46" s="92"/>
      <c r="Q46" s="92"/>
      <c r="R46" s="92">
        <f>SUM(R34:R45)</f>
        <v>3007.109</v>
      </c>
      <c r="S46" s="93">
        <f>SUM(S34:S45)</f>
        <v>3940.6270000000004</v>
      </c>
      <c r="T46" s="101"/>
      <c r="U46" s="101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SUM(C18:C21)</f>
        <v>5680</v>
      </c>
      <c r="D47" s="36">
        <f aca="true" t="shared" si="2" ref="D47:S47">SUM(D18:D21)</f>
        <v>10715</v>
      </c>
      <c r="E47" s="38">
        <f t="shared" si="2"/>
        <v>2486</v>
      </c>
      <c r="F47" s="36">
        <f t="shared" si="2"/>
        <v>0</v>
      </c>
      <c r="G47" s="36">
        <f t="shared" si="2"/>
        <v>0</v>
      </c>
      <c r="H47" s="36">
        <f t="shared" si="2"/>
        <v>0</v>
      </c>
      <c r="I47" s="36">
        <f t="shared" si="2"/>
        <v>0</v>
      </c>
      <c r="J47" s="36">
        <f t="shared" si="2"/>
        <v>0</v>
      </c>
      <c r="K47" s="36">
        <f t="shared" si="2"/>
        <v>0</v>
      </c>
      <c r="L47" s="36">
        <f t="shared" si="2"/>
        <v>2745.6139999999996</v>
      </c>
      <c r="M47" s="36">
        <f t="shared" si="2"/>
        <v>7514</v>
      </c>
      <c r="N47" s="36">
        <f t="shared" si="2"/>
        <v>0</v>
      </c>
      <c r="O47" s="36">
        <f t="shared" si="2"/>
        <v>0</v>
      </c>
      <c r="P47" s="36">
        <f t="shared" si="2"/>
        <v>0</v>
      </c>
      <c r="Q47" s="36">
        <f t="shared" si="2"/>
        <v>0</v>
      </c>
      <c r="R47" s="36">
        <f t="shared" si="2"/>
        <v>0</v>
      </c>
      <c r="S47" s="37">
        <f t="shared" si="2"/>
        <v>0</v>
      </c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0.4571182311626516</v>
      </c>
      <c r="F48" s="10"/>
      <c r="G48" s="10"/>
      <c r="H48" s="39"/>
      <c r="I48" s="10"/>
      <c r="J48" s="10"/>
      <c r="K48" s="39"/>
      <c r="L48" s="10">
        <f>L46/$C$46</f>
        <v>0.4899930667350496</v>
      </c>
      <c r="M48" s="10">
        <f>M46/$D$46</f>
        <v>0.6685399032963425</v>
      </c>
      <c r="N48" s="39"/>
      <c r="O48" s="10"/>
      <c r="P48" s="10"/>
      <c r="Q48" s="39"/>
      <c r="R48" s="10">
        <f>R46/$C$46</f>
        <v>0.5100069332649505</v>
      </c>
      <c r="S48" s="11">
        <f>S46/$D$46</f>
        <v>0.3314600967036576</v>
      </c>
      <c r="T48" s="122"/>
      <c r="U48" s="101"/>
      <c r="V48" s="101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1.0380654929577464</v>
      </c>
      <c r="D49" s="41">
        <f>D46/D47</f>
        <v>1.1095372841810545</v>
      </c>
      <c r="E49" s="42">
        <f>E46/E47</f>
        <v>1.0841777956556717</v>
      </c>
      <c r="F49" s="40"/>
      <c r="G49" s="40"/>
      <c r="H49" s="40"/>
      <c r="I49" s="40"/>
      <c r="J49" s="40"/>
      <c r="K49" s="40"/>
      <c r="L49" s="40">
        <f>L46/L47</f>
        <v>1.052261169996948</v>
      </c>
      <c r="M49" s="40">
        <f>M46/M47</f>
        <v>1.0577675006654246</v>
      </c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1"/>
      <c r="Y49" s="101"/>
      <c r="Z49" s="101"/>
      <c r="AA49" s="101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2:33" ht="12.75"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8:33" ht="12.75">
      <c r="AB72" s="101"/>
      <c r="AC72" s="101"/>
      <c r="AD72" s="101"/>
      <c r="AE72" s="101"/>
      <c r="AF72" s="101"/>
      <c r="AG72" s="101"/>
    </row>
    <row r="73" spans="28:33" ht="12.75"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90" zoomScaleNormal="90" zoomScalePageLayoutView="0" workbookViewId="0" topLeftCell="A21">
      <selection activeCell="E37" sqref="E37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375" style="0" customWidth="1"/>
    <col min="9" max="10" width="8.875" style="0" customWidth="1"/>
    <col min="11" max="11" width="6.25390625" style="0" customWidth="1"/>
    <col min="12" max="12" width="8.875" style="0" customWidth="1"/>
    <col min="13" max="13" width="9.125" style="0" bestFit="1" customWidth="1"/>
    <col min="14" max="14" width="6.25390625" style="0" customWidth="1"/>
    <col min="15" max="15" width="8.875" style="0" customWidth="1"/>
    <col min="17" max="17" width="6.25390625" style="0" customWidth="1"/>
    <col min="19" max="19" width="11.00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95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50" t="s">
        <v>77</v>
      </c>
      <c r="B6" s="346">
        <v>2009</v>
      </c>
      <c r="C6" s="325">
        <v>4169</v>
      </c>
      <c r="D6" s="335">
        <v>4353</v>
      </c>
      <c r="E6" s="370"/>
      <c r="F6" s="371"/>
      <c r="G6" s="325"/>
      <c r="H6" s="325"/>
      <c r="I6" s="355"/>
      <c r="J6" s="325"/>
      <c r="K6" s="325"/>
      <c r="L6" s="355"/>
      <c r="M6" s="325"/>
      <c r="N6" s="325"/>
      <c r="O6" s="355"/>
      <c r="P6" s="325"/>
      <c r="Q6" s="325"/>
      <c r="R6" s="355"/>
      <c r="S6" s="335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87">
        <v>4960</v>
      </c>
      <c r="D7" s="88">
        <v>4966</v>
      </c>
      <c r="E7" s="376"/>
      <c r="F7" s="278"/>
      <c r="G7" s="120"/>
      <c r="H7" s="87"/>
      <c r="I7" s="278"/>
      <c r="J7" s="278"/>
      <c r="K7" s="278"/>
      <c r="L7" s="278"/>
      <c r="M7" s="377"/>
      <c r="N7" s="278"/>
      <c r="O7" s="278"/>
      <c r="P7" s="377"/>
      <c r="Q7" s="278"/>
      <c r="R7" s="278"/>
      <c r="S7" s="378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2" t="s">
        <v>88</v>
      </c>
      <c r="B8" s="346">
        <v>2011</v>
      </c>
      <c r="C8" s="358">
        <v>4615</v>
      </c>
      <c r="D8" s="359">
        <v>4373</v>
      </c>
      <c r="E8" s="372"/>
      <c r="F8" s="373"/>
      <c r="G8" s="356"/>
      <c r="H8" s="325"/>
      <c r="I8" s="361"/>
      <c r="J8" s="356"/>
      <c r="K8" s="325"/>
      <c r="L8" s="361"/>
      <c r="M8" s="356"/>
      <c r="N8" s="325"/>
      <c r="O8" s="361"/>
      <c r="P8" s="356"/>
      <c r="Q8" s="325"/>
      <c r="R8" s="361"/>
      <c r="S8" s="357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287">
        <v>4783</v>
      </c>
      <c r="D9" s="287">
        <v>4008</v>
      </c>
      <c r="E9" s="379"/>
      <c r="F9" s="172"/>
      <c r="G9" s="288"/>
      <c r="H9" s="119"/>
      <c r="I9" s="172"/>
      <c r="J9" s="288"/>
      <c r="K9" s="119"/>
      <c r="L9" s="172"/>
      <c r="M9" s="288"/>
      <c r="N9" s="119"/>
      <c r="O9" s="172"/>
      <c r="P9" s="288"/>
      <c r="Q9" s="119"/>
      <c r="R9" s="172"/>
      <c r="S9" s="182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352" t="s">
        <v>97</v>
      </c>
      <c r="B10" s="346">
        <v>2013</v>
      </c>
      <c r="C10" s="374">
        <v>4632</v>
      </c>
      <c r="D10" s="374">
        <v>3702</v>
      </c>
      <c r="E10" s="375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6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98</v>
      </c>
      <c r="B11" s="130">
        <v>2014</v>
      </c>
      <c r="C11" s="87">
        <v>4582</v>
      </c>
      <c r="D11" s="87">
        <v>3846</v>
      </c>
      <c r="E11" s="27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5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2" t="s">
        <v>99</v>
      </c>
      <c r="B12" s="346">
        <v>2015</v>
      </c>
      <c r="C12" s="325">
        <v>3603</v>
      </c>
      <c r="D12" s="325">
        <v>3127</v>
      </c>
      <c r="E12" s="375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18" t="s">
        <v>100</v>
      </c>
      <c r="B13" s="130">
        <v>2016</v>
      </c>
      <c r="C13" s="87">
        <v>3759</v>
      </c>
      <c r="D13" s="87">
        <v>3778</v>
      </c>
      <c r="E13" s="27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25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3.5" customHeight="1">
      <c r="A14" s="352" t="s">
        <v>104</v>
      </c>
      <c r="B14" s="346">
        <v>2017</v>
      </c>
      <c r="C14" s="325">
        <v>3852</v>
      </c>
      <c r="D14" s="325">
        <v>3536</v>
      </c>
      <c r="E14" s="375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105</v>
      </c>
      <c r="B15" s="130">
        <v>2018</v>
      </c>
      <c r="C15" s="87">
        <v>4117.475</v>
      </c>
      <c r="D15" s="87">
        <v>3883.444</v>
      </c>
      <c r="E15" s="27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25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s="106" customFormat="1" ht="12.75">
      <c r="A16" s="352" t="s">
        <v>106</v>
      </c>
      <c r="B16" s="346">
        <v>2019</v>
      </c>
      <c r="C16" s="325">
        <v>4240.079</v>
      </c>
      <c r="D16" s="325">
        <v>3731.987</v>
      </c>
      <c r="E16" s="375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9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s="106" customFormat="1" ht="12.75">
      <c r="A17" s="131" t="s">
        <v>115</v>
      </c>
      <c r="B17" s="132">
        <v>2020</v>
      </c>
      <c r="C17" s="138">
        <v>3871.824</v>
      </c>
      <c r="D17" s="138">
        <v>3184.2170000000006</v>
      </c>
      <c r="E17" s="28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s="106" customFormat="1" ht="12.75">
      <c r="A18" s="108" t="s">
        <v>108</v>
      </c>
      <c r="B18" s="318">
        <v>2021</v>
      </c>
      <c r="C18" s="77">
        <v>323</v>
      </c>
      <c r="D18" s="78">
        <v>294</v>
      </c>
      <c r="E18" s="63" t="s">
        <v>86</v>
      </c>
      <c r="F18" s="151" t="s">
        <v>60</v>
      </c>
      <c r="G18" s="86" t="s">
        <v>68</v>
      </c>
      <c r="H18" s="77"/>
      <c r="I18" s="151" t="s">
        <v>60</v>
      </c>
      <c r="J18" s="86" t="s">
        <v>68</v>
      </c>
      <c r="K18" s="77"/>
      <c r="L18" s="151" t="s">
        <v>60</v>
      </c>
      <c r="M18" s="86" t="s">
        <v>68</v>
      </c>
      <c r="N18" s="77"/>
      <c r="O18" s="151" t="s">
        <v>60</v>
      </c>
      <c r="P18" s="86" t="s">
        <v>68</v>
      </c>
      <c r="Q18" s="77"/>
      <c r="R18" s="151" t="s">
        <v>60</v>
      </c>
      <c r="S18" s="152" t="s">
        <v>68</v>
      </c>
      <c r="T18" s="100"/>
      <c r="U18" s="100"/>
      <c r="V18" s="100"/>
      <c r="W18" s="100"/>
      <c r="X18" s="100"/>
      <c r="Y18" s="100"/>
      <c r="Z18" s="100"/>
      <c r="AA18" s="100"/>
      <c r="AB18" s="119"/>
      <c r="AC18" s="100"/>
      <c r="AD18" s="100"/>
      <c r="AE18" s="100"/>
      <c r="AF18" s="100"/>
      <c r="AG18" s="100"/>
    </row>
    <row r="19" spans="1:33" s="106" customFormat="1" ht="12.75">
      <c r="A19" s="118" t="s">
        <v>6</v>
      </c>
      <c r="B19" s="119"/>
      <c r="C19" s="87">
        <v>347</v>
      </c>
      <c r="D19" s="88">
        <v>305</v>
      </c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1"/>
      <c r="U19" s="101"/>
      <c r="V19" s="101"/>
      <c r="W19" s="101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s="106" customFormat="1" ht="12.75">
      <c r="A20" s="108" t="s">
        <v>7</v>
      </c>
      <c r="B20" s="96"/>
      <c r="C20" s="77">
        <v>398</v>
      </c>
      <c r="D20" s="78">
        <v>332</v>
      </c>
      <c r="E20" s="79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ht="12.75">
      <c r="A21" s="118" t="s">
        <v>8</v>
      </c>
      <c r="B21" s="119"/>
      <c r="C21" s="87">
        <v>352</v>
      </c>
      <c r="D21" s="88">
        <v>333</v>
      </c>
      <c r="E21" s="89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0"/>
      <c r="U21" s="100"/>
      <c r="V21" s="100"/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s="106" customFormat="1" ht="12.75">
      <c r="A22" s="108" t="s">
        <v>9</v>
      </c>
      <c r="B22" s="96"/>
      <c r="C22" s="77">
        <v>308</v>
      </c>
      <c r="D22" s="78">
        <v>283</v>
      </c>
      <c r="E22" s="79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359.306</v>
      </c>
      <c r="D23" s="88">
        <v>319.209</v>
      </c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366.266</v>
      </c>
      <c r="D24" s="78">
        <v>314.516</v>
      </c>
      <c r="E24" s="79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279.876</v>
      </c>
      <c r="D25" s="88">
        <v>276.082</v>
      </c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260.83</v>
      </c>
      <c r="D26" s="78">
        <v>291.32</v>
      </c>
      <c r="E26" s="79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280.324</v>
      </c>
      <c r="D27" s="88">
        <v>307.646</v>
      </c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335.046</v>
      </c>
      <c r="D28" s="78">
        <v>322.839</v>
      </c>
      <c r="E28" s="79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8" t="s">
        <v>16</v>
      </c>
      <c r="B29" s="119"/>
      <c r="C29" s="87">
        <v>309.193</v>
      </c>
      <c r="D29" s="88">
        <v>304.924</v>
      </c>
      <c r="E29" s="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3918.8410000000003</v>
      </c>
      <c r="D30" s="93">
        <f>SUM(D18:D29)</f>
        <v>3683.536</v>
      </c>
      <c r="E30" s="9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87">
        <f>C17</f>
        <v>3871.824</v>
      </c>
      <c r="D31" s="87">
        <f>D17</f>
        <v>3184.2170000000006</v>
      </c>
      <c r="E31" s="15"/>
      <c r="F31" s="14"/>
      <c r="G31" s="283"/>
      <c r="H31" s="36"/>
      <c r="I31" s="14"/>
      <c r="J31" s="283"/>
      <c r="K31" s="36"/>
      <c r="L31" s="14"/>
      <c r="M31" s="283"/>
      <c r="N31" s="36"/>
      <c r="O31" s="14"/>
      <c r="P31" s="283"/>
      <c r="Q31" s="36"/>
      <c r="R31" s="14"/>
      <c r="S31" s="284"/>
      <c r="T31" s="101"/>
      <c r="U31" s="101"/>
      <c r="V31" s="101"/>
      <c r="W31" s="101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285"/>
      <c r="F32" s="199"/>
      <c r="G32" s="10"/>
      <c r="H32" s="39"/>
      <c r="I32" s="10"/>
      <c r="J32" s="10"/>
      <c r="K32" s="39"/>
      <c r="L32" s="10"/>
      <c r="M32" s="10"/>
      <c r="N32" s="39"/>
      <c r="O32" s="10"/>
      <c r="P32" s="10"/>
      <c r="Q32" s="39"/>
      <c r="R32" s="10"/>
      <c r="S32" s="11"/>
      <c r="T32" s="101"/>
      <c r="U32" s="101"/>
      <c r="V32" s="101"/>
      <c r="W32" s="101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106" customFormat="1" ht="12.75">
      <c r="A33" s="155" t="s">
        <v>18</v>
      </c>
      <c r="B33" s="156"/>
      <c r="C33" s="40">
        <f>C30/C31</f>
        <v>1.0121433722193984</v>
      </c>
      <c r="D33" s="41">
        <f>D30/D31</f>
        <v>1.1568106068147992</v>
      </c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101"/>
      <c r="U33" s="101"/>
      <c r="V33" s="101"/>
      <c r="W33" s="101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116</v>
      </c>
      <c r="B34" s="96">
        <v>2022</v>
      </c>
      <c r="C34" s="173">
        <v>306.927</v>
      </c>
      <c r="D34" s="78">
        <v>348.907</v>
      </c>
      <c r="E34" s="63" t="s">
        <v>86</v>
      </c>
      <c r="F34" s="151" t="s">
        <v>60</v>
      </c>
      <c r="G34" s="86" t="s">
        <v>63</v>
      </c>
      <c r="H34" s="77"/>
      <c r="I34" s="151" t="s">
        <v>60</v>
      </c>
      <c r="J34" s="86" t="s">
        <v>63</v>
      </c>
      <c r="K34" s="77"/>
      <c r="L34" s="151" t="s">
        <v>60</v>
      </c>
      <c r="M34" s="86" t="s">
        <v>63</v>
      </c>
      <c r="N34" s="77"/>
      <c r="O34" s="151" t="s">
        <v>60</v>
      </c>
      <c r="P34" s="86" t="s">
        <v>63</v>
      </c>
      <c r="Q34" s="77"/>
      <c r="R34" s="151" t="s">
        <v>60</v>
      </c>
      <c r="S34" s="152" t="s">
        <v>63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186">
        <v>307.589</v>
      </c>
      <c r="D35" s="37">
        <v>347.812</v>
      </c>
      <c r="E35" s="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v>332.041</v>
      </c>
      <c r="D36" s="78">
        <v>395.627</v>
      </c>
      <c r="E36" s="7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100"/>
      <c r="U36" s="100"/>
      <c r="V36" s="100"/>
      <c r="W36" s="100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186">
        <v>301.327</v>
      </c>
      <c r="D37" s="37">
        <v>401.143</v>
      </c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00"/>
      <c r="U37" s="100"/>
      <c r="V37" s="100"/>
      <c r="W37" s="100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73"/>
      <c r="D38" s="78"/>
      <c r="E38" s="79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100"/>
      <c r="U38" s="100"/>
      <c r="V38" s="100"/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s="35" customFormat="1" ht="12.75">
      <c r="A39" s="118" t="s">
        <v>10</v>
      </c>
      <c r="B39" s="119"/>
      <c r="C39" s="186"/>
      <c r="D39" s="37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73"/>
      <c r="D40" s="78"/>
      <c r="E40" s="79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186"/>
      <c r="D41" s="37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/>
      <c r="D42" s="78"/>
      <c r="E42" s="79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186"/>
      <c r="D43" s="37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/>
      <c r="D44" s="78"/>
      <c r="E44" s="79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8" t="s">
        <v>16</v>
      </c>
      <c r="B45" s="119"/>
      <c r="C45" s="286"/>
      <c r="D45" s="104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1247.884</v>
      </c>
      <c r="D46" s="93">
        <f>SUM(D34:D45)</f>
        <v>1493.489</v>
      </c>
      <c r="E46" s="94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SUM(C18:C21)</f>
        <v>1420</v>
      </c>
      <c r="D47" s="37">
        <f>SUM(D18:D21)</f>
        <v>1264</v>
      </c>
      <c r="E47" s="50"/>
      <c r="F47" s="50"/>
      <c r="G47" s="36" t="str">
        <f>G18</f>
        <v> -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/>
      <c r="F48" s="10"/>
      <c r="G48" s="10"/>
      <c r="H48" s="39"/>
      <c r="I48" s="10"/>
      <c r="J48" s="10"/>
      <c r="K48" s="39"/>
      <c r="L48" s="10"/>
      <c r="M48" s="10"/>
      <c r="N48" s="39"/>
      <c r="O48" s="10"/>
      <c r="P48" s="10"/>
      <c r="Q48" s="39"/>
      <c r="R48" s="10"/>
      <c r="S48" s="11"/>
      <c r="T48" s="101"/>
      <c r="U48" s="101"/>
      <c r="V48" s="101"/>
      <c r="W48" s="101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0.8787915492957746</v>
      </c>
      <c r="D49" s="41">
        <f>D46/D47</f>
        <v>1.181557753164557</v>
      </c>
      <c r="E49" s="42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7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2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4:33" ht="12.75"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4:33" ht="12.75"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4:33" ht="12.75"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view="pageBreakPreview" zoomScale="80" zoomScaleNormal="90" zoomScaleSheetLayoutView="80" workbookViewId="0" topLeftCell="A31">
      <selection activeCell="H52" sqref="H52"/>
    </sheetView>
  </sheetViews>
  <sheetFormatPr defaultColWidth="9.00390625" defaultRowHeight="13.5"/>
  <cols>
    <col min="1" max="1" width="12.125" style="0" customWidth="1"/>
    <col min="2" max="2" width="6.625" style="0" customWidth="1"/>
    <col min="3" max="3" width="11.125" style="0" customWidth="1"/>
    <col min="4" max="4" width="10.50390625" style="0" bestFit="1" customWidth="1"/>
    <col min="5" max="5" width="9.125" style="0" bestFit="1" customWidth="1"/>
    <col min="6" max="6" width="10.625" style="0" customWidth="1"/>
    <col min="8" max="8" width="6.25390625" style="0" customWidth="1"/>
    <col min="9" max="9" width="10.00390625" style="0" customWidth="1"/>
    <col min="10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5" max="15" width="10.00390625" style="0" customWidth="1"/>
    <col min="17" max="17" width="6.25390625" style="0" customWidth="1"/>
    <col min="18" max="18" width="10.125" style="0" customWidth="1"/>
    <col min="19" max="19" width="10.75390625" style="0" customWidth="1"/>
  </cols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31"/>
      <c r="X2" s="23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95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62" t="s">
        <v>31</v>
      </c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231"/>
      <c r="X5" s="23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153" t="s">
        <v>2</v>
      </c>
      <c r="B6" s="75"/>
      <c r="C6" s="51">
        <v>738034</v>
      </c>
      <c r="D6" s="56">
        <v>437841</v>
      </c>
      <c r="E6" s="242">
        <v>245286</v>
      </c>
      <c r="F6" s="51">
        <v>51052</v>
      </c>
      <c r="G6" s="51">
        <v>33948</v>
      </c>
      <c r="H6" s="51"/>
      <c r="I6" s="51">
        <v>39083</v>
      </c>
      <c r="J6" s="51">
        <v>37906</v>
      </c>
      <c r="K6" s="51"/>
      <c r="L6" s="51">
        <v>541082</v>
      </c>
      <c r="M6" s="51">
        <v>295422</v>
      </c>
      <c r="N6" s="51"/>
      <c r="O6" s="51">
        <v>48354</v>
      </c>
      <c r="P6" s="51">
        <v>31972</v>
      </c>
      <c r="Q6" s="51"/>
      <c r="R6" s="51">
        <v>58463</v>
      </c>
      <c r="S6" s="56">
        <v>38593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23" t="s">
        <v>3</v>
      </c>
      <c r="B7" s="232"/>
      <c r="C7" s="36">
        <v>761543</v>
      </c>
      <c r="D7" s="37">
        <v>437821</v>
      </c>
      <c r="E7" s="38">
        <v>215418</v>
      </c>
      <c r="F7" s="36">
        <v>58460</v>
      </c>
      <c r="G7" s="36">
        <v>37331</v>
      </c>
      <c r="H7" s="36"/>
      <c r="I7" s="36">
        <v>37810</v>
      </c>
      <c r="J7" s="36">
        <v>35995</v>
      </c>
      <c r="K7" s="36"/>
      <c r="L7" s="36">
        <v>556358</v>
      </c>
      <c r="M7" s="36">
        <v>292842</v>
      </c>
      <c r="N7" s="36"/>
      <c r="O7" s="36">
        <v>48923</v>
      </c>
      <c r="P7" s="36">
        <v>33159</v>
      </c>
      <c r="Q7" s="36"/>
      <c r="R7" s="36">
        <v>59991</v>
      </c>
      <c r="S7" s="37">
        <v>38495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153" t="s">
        <v>4</v>
      </c>
      <c r="B8" s="233"/>
      <c r="C8" s="51">
        <v>833294</v>
      </c>
      <c r="D8" s="56">
        <v>465167</v>
      </c>
      <c r="E8" s="242">
        <v>208534</v>
      </c>
      <c r="F8" s="51">
        <v>55380</v>
      </c>
      <c r="G8" s="51">
        <v>37260</v>
      </c>
      <c r="H8" s="51"/>
      <c r="I8" s="51">
        <v>43181</v>
      </c>
      <c r="J8" s="51">
        <v>40461</v>
      </c>
      <c r="K8" s="51"/>
      <c r="L8" s="51">
        <v>621138</v>
      </c>
      <c r="M8" s="51">
        <v>313950</v>
      </c>
      <c r="N8" s="51"/>
      <c r="O8" s="51">
        <v>49711</v>
      </c>
      <c r="P8" s="51">
        <v>32812</v>
      </c>
      <c r="Q8" s="51"/>
      <c r="R8" s="51">
        <v>63885</v>
      </c>
      <c r="S8" s="56">
        <v>40680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23" t="s">
        <v>5</v>
      </c>
      <c r="B9" s="234"/>
      <c r="C9" s="36">
        <v>788741</v>
      </c>
      <c r="D9" s="37">
        <v>432425</v>
      </c>
      <c r="E9" s="38">
        <v>197335</v>
      </c>
      <c r="F9" s="36">
        <v>47688</v>
      </c>
      <c r="G9" s="36">
        <v>31764</v>
      </c>
      <c r="H9" s="36"/>
      <c r="I9" s="36">
        <v>34394</v>
      </c>
      <c r="J9" s="36">
        <v>31142</v>
      </c>
      <c r="K9" s="36"/>
      <c r="L9" s="36">
        <v>611685</v>
      </c>
      <c r="M9" s="36">
        <v>305542</v>
      </c>
      <c r="N9" s="36"/>
      <c r="O9" s="36">
        <v>49212</v>
      </c>
      <c r="P9" s="36">
        <v>31957</v>
      </c>
      <c r="Q9" s="36"/>
      <c r="R9" s="36">
        <v>45762</v>
      </c>
      <c r="S9" s="37">
        <v>32016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153" t="s">
        <v>69</v>
      </c>
      <c r="B10" s="233"/>
      <c r="C10" s="51">
        <v>854426</v>
      </c>
      <c r="D10" s="56">
        <v>464934</v>
      </c>
      <c r="E10" s="242">
        <v>209850</v>
      </c>
      <c r="F10" s="22" t="s">
        <v>66</v>
      </c>
      <c r="G10" s="51" t="s">
        <v>91</v>
      </c>
      <c r="H10" s="51"/>
      <c r="I10" s="22" t="s">
        <v>66</v>
      </c>
      <c r="J10" s="51" t="s">
        <v>92</v>
      </c>
      <c r="K10" s="51"/>
      <c r="L10" s="51">
        <v>683970</v>
      </c>
      <c r="M10" s="51">
        <v>336088</v>
      </c>
      <c r="N10" s="51"/>
      <c r="O10" s="22" t="s">
        <v>66</v>
      </c>
      <c r="P10" s="51" t="s">
        <v>92</v>
      </c>
      <c r="Q10" s="51"/>
      <c r="R10" s="22" t="s">
        <v>66</v>
      </c>
      <c r="S10" s="56" t="s">
        <v>93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23" t="s">
        <v>67</v>
      </c>
      <c r="B11" s="234"/>
      <c r="C11" s="36">
        <v>914811</v>
      </c>
      <c r="D11" s="37">
        <v>506204</v>
      </c>
      <c r="E11" s="38">
        <v>239440</v>
      </c>
      <c r="F11" s="14"/>
      <c r="G11" s="36"/>
      <c r="H11" s="36"/>
      <c r="I11" s="14"/>
      <c r="J11" s="36"/>
      <c r="K11" s="36"/>
      <c r="L11" s="36">
        <v>729948</v>
      </c>
      <c r="M11" s="36">
        <v>373121</v>
      </c>
      <c r="N11" s="36"/>
      <c r="O11" s="14"/>
      <c r="P11" s="36"/>
      <c r="Q11" s="36"/>
      <c r="R11" s="14"/>
      <c r="S11" s="37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153" t="s">
        <v>89</v>
      </c>
      <c r="B12" s="233"/>
      <c r="C12" s="51">
        <v>985254</v>
      </c>
      <c r="D12" s="56">
        <v>550899</v>
      </c>
      <c r="E12" s="242">
        <v>264334</v>
      </c>
      <c r="F12" s="51"/>
      <c r="G12" s="51"/>
      <c r="H12" s="51"/>
      <c r="I12" s="51"/>
      <c r="J12" s="51"/>
      <c r="K12" s="51"/>
      <c r="L12" s="51">
        <v>789876</v>
      </c>
      <c r="M12" s="51">
        <v>409167</v>
      </c>
      <c r="N12" s="51"/>
      <c r="O12" s="51"/>
      <c r="P12" s="51"/>
      <c r="Q12" s="51"/>
      <c r="R12" s="51"/>
      <c r="S12" s="5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23" t="s">
        <v>70</v>
      </c>
      <c r="B13" s="234"/>
      <c r="C13" s="36">
        <v>1064866</v>
      </c>
      <c r="D13" s="37">
        <v>599983</v>
      </c>
      <c r="E13" s="38">
        <v>294243</v>
      </c>
      <c r="F13" s="52"/>
      <c r="G13" s="36"/>
      <c r="H13" s="36"/>
      <c r="I13" s="14"/>
      <c r="J13" s="36"/>
      <c r="K13" s="36"/>
      <c r="L13" s="36">
        <v>867689</v>
      </c>
      <c r="M13" s="36">
        <v>455772</v>
      </c>
      <c r="N13" s="36"/>
      <c r="O13" s="14"/>
      <c r="P13" s="36"/>
      <c r="Q13" s="36"/>
      <c r="R13" s="14"/>
      <c r="S13" s="37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153" t="s">
        <v>74</v>
      </c>
      <c r="B14" s="233"/>
      <c r="C14" s="51">
        <v>1123807</v>
      </c>
      <c r="D14" s="56">
        <v>675101</v>
      </c>
      <c r="E14" s="242">
        <v>302497</v>
      </c>
      <c r="F14" s="22"/>
      <c r="G14" s="22"/>
      <c r="H14" s="22"/>
      <c r="I14" s="22"/>
      <c r="J14" s="22"/>
      <c r="K14" s="22"/>
      <c r="L14" s="51">
        <v>921170</v>
      </c>
      <c r="M14" s="51">
        <v>518467</v>
      </c>
      <c r="N14" s="51"/>
      <c r="O14" s="22"/>
      <c r="P14" s="22"/>
      <c r="Q14" s="22"/>
      <c r="R14" s="22"/>
      <c r="S14" s="72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23" t="s">
        <v>75</v>
      </c>
      <c r="B15" s="234"/>
      <c r="C15" s="36">
        <v>1158360</v>
      </c>
      <c r="D15" s="37">
        <v>731729</v>
      </c>
      <c r="E15" s="38">
        <v>322832</v>
      </c>
      <c r="F15" s="50"/>
      <c r="G15" s="36"/>
      <c r="H15" s="36"/>
      <c r="I15" s="36"/>
      <c r="J15" s="36"/>
      <c r="K15" s="36"/>
      <c r="L15" s="36">
        <v>957803</v>
      </c>
      <c r="M15" s="36">
        <v>568472</v>
      </c>
      <c r="N15" s="36"/>
      <c r="O15" s="36"/>
      <c r="P15" s="36"/>
      <c r="Q15" s="36"/>
      <c r="R15" s="36"/>
      <c r="S15" s="37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153" t="s">
        <v>76</v>
      </c>
      <c r="B16" s="237"/>
      <c r="C16" s="51">
        <v>1093806</v>
      </c>
      <c r="D16" s="56">
        <v>696420</v>
      </c>
      <c r="E16" s="242">
        <v>313702</v>
      </c>
      <c r="F16" s="22"/>
      <c r="G16" s="51"/>
      <c r="H16" s="51"/>
      <c r="I16" s="22"/>
      <c r="J16" s="51"/>
      <c r="K16" s="51"/>
      <c r="L16" s="51">
        <v>914054</v>
      </c>
      <c r="M16" s="51">
        <v>548908</v>
      </c>
      <c r="N16" s="51"/>
      <c r="O16" s="22"/>
      <c r="P16" s="51"/>
      <c r="Q16" s="51"/>
      <c r="R16" s="22"/>
      <c r="S16" s="5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8" t="s">
        <v>77</v>
      </c>
      <c r="B17" s="238"/>
      <c r="C17" s="102">
        <v>758316</v>
      </c>
      <c r="D17" s="104">
        <v>443456</v>
      </c>
      <c r="E17" s="103">
        <v>241311</v>
      </c>
      <c r="F17" s="17"/>
      <c r="G17" s="215"/>
      <c r="H17" s="102"/>
      <c r="I17" s="17"/>
      <c r="J17" s="215"/>
      <c r="K17" s="102"/>
      <c r="L17" s="102">
        <v>652113</v>
      </c>
      <c r="M17" s="102">
        <v>357351</v>
      </c>
      <c r="N17" s="102"/>
      <c r="O17" s="17"/>
      <c r="P17" s="215"/>
      <c r="Q17" s="102"/>
      <c r="R17" s="17"/>
      <c r="S17" s="260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153" t="s">
        <v>78</v>
      </c>
      <c r="B18" s="75"/>
      <c r="C18" s="18">
        <v>980850</v>
      </c>
      <c r="D18" s="19">
        <v>576470</v>
      </c>
      <c r="E18" s="20">
        <v>309168</v>
      </c>
      <c r="F18" s="21"/>
      <c r="G18" s="261"/>
      <c r="H18" s="51"/>
      <c r="I18" s="74"/>
      <c r="J18" s="261"/>
      <c r="K18" s="18"/>
      <c r="L18" s="18">
        <v>839951</v>
      </c>
      <c r="M18" s="18">
        <v>462086</v>
      </c>
      <c r="N18" s="18"/>
      <c r="O18" s="22"/>
      <c r="P18" s="23"/>
      <c r="Q18" s="18"/>
      <c r="R18" s="22"/>
      <c r="S18" s="24"/>
      <c r="T18" s="231"/>
      <c r="U18" s="231"/>
      <c r="V18" s="231"/>
      <c r="W18" s="101"/>
      <c r="X18" s="101"/>
      <c r="Y18" s="231"/>
      <c r="Z18" s="231"/>
      <c r="AA18" s="231"/>
      <c r="AB18" s="125"/>
      <c r="AC18" s="231"/>
      <c r="AD18" s="231"/>
      <c r="AE18" s="231"/>
      <c r="AF18" s="231"/>
      <c r="AG18" s="231"/>
    </row>
    <row r="19" spans="1:33" ht="12.75">
      <c r="A19" s="128" t="s">
        <v>88</v>
      </c>
      <c r="B19" s="125"/>
      <c r="C19" s="27">
        <v>930474</v>
      </c>
      <c r="D19" s="29">
        <v>557736</v>
      </c>
      <c r="E19" s="30">
        <v>285792</v>
      </c>
      <c r="F19" s="31"/>
      <c r="G19" s="215"/>
      <c r="H19" s="102"/>
      <c r="I19" s="17"/>
      <c r="J19" s="215"/>
      <c r="K19" s="27"/>
      <c r="L19" s="27">
        <v>794624</v>
      </c>
      <c r="M19" s="27">
        <v>449418</v>
      </c>
      <c r="N19" s="27"/>
      <c r="O19" s="17"/>
      <c r="P19" s="28"/>
      <c r="Q19" s="27"/>
      <c r="R19" s="17"/>
      <c r="S19" s="32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153" t="s">
        <v>90</v>
      </c>
      <c r="B20" s="75"/>
      <c r="C20" s="18">
        <v>1006286</v>
      </c>
      <c r="D20" s="19">
        <v>580614</v>
      </c>
      <c r="E20" s="20">
        <v>331416</v>
      </c>
      <c r="F20" s="21"/>
      <c r="G20" s="261"/>
      <c r="H20" s="51"/>
      <c r="I20" s="22"/>
      <c r="J20" s="261"/>
      <c r="K20" s="18"/>
      <c r="L20" s="18">
        <v>875397</v>
      </c>
      <c r="M20" s="18">
        <v>479190</v>
      </c>
      <c r="N20" s="18"/>
      <c r="O20" s="22"/>
      <c r="P20" s="23"/>
      <c r="Q20" s="18"/>
      <c r="R20" s="22"/>
      <c r="S20" s="24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8" t="s">
        <v>97</v>
      </c>
      <c r="B21" s="90"/>
      <c r="C21" s="33">
        <v>984842</v>
      </c>
      <c r="D21" s="33">
        <v>568674</v>
      </c>
      <c r="E21" s="38">
        <v>318326</v>
      </c>
      <c r="F21" s="17"/>
      <c r="G21" s="215"/>
      <c r="H21" s="102"/>
      <c r="I21" s="17"/>
      <c r="J21" s="215"/>
      <c r="K21" s="36"/>
      <c r="L21" s="36">
        <v>864456</v>
      </c>
      <c r="M21" s="36">
        <v>473552</v>
      </c>
      <c r="N21" s="36"/>
      <c r="O21" s="17"/>
      <c r="P21" s="28"/>
      <c r="Q21" s="27"/>
      <c r="R21" s="17"/>
      <c r="S21" s="32"/>
      <c r="T21" s="231"/>
      <c r="U21" s="231"/>
      <c r="V21" s="231"/>
      <c r="W21" s="101"/>
      <c r="X21" s="10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12.75">
      <c r="A22" s="153" t="s">
        <v>98</v>
      </c>
      <c r="B22" s="75"/>
      <c r="C22" s="25">
        <v>1001099</v>
      </c>
      <c r="D22" s="25">
        <v>587431</v>
      </c>
      <c r="E22" s="242">
        <v>326224</v>
      </c>
      <c r="F22" s="22"/>
      <c r="G22" s="261"/>
      <c r="H22" s="51"/>
      <c r="I22" s="22"/>
      <c r="J22" s="261"/>
      <c r="K22" s="51"/>
      <c r="L22" s="51">
        <v>881299</v>
      </c>
      <c r="M22" s="51">
        <v>491586</v>
      </c>
      <c r="N22" s="51"/>
      <c r="O22" s="22"/>
      <c r="P22" s="23"/>
      <c r="Q22" s="18"/>
      <c r="R22" s="22"/>
      <c r="S22" s="24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8" t="s">
        <v>99</v>
      </c>
      <c r="B23" s="119"/>
      <c r="C23" s="43">
        <v>977481</v>
      </c>
      <c r="D23" s="44">
        <v>584814</v>
      </c>
      <c r="E23" s="89">
        <v>310885</v>
      </c>
      <c r="F23" s="45"/>
      <c r="G23" s="120"/>
      <c r="H23" s="87"/>
      <c r="I23" s="45"/>
      <c r="J23" s="120"/>
      <c r="K23" s="87"/>
      <c r="L23" s="87">
        <v>860253</v>
      </c>
      <c r="M23" s="87">
        <v>488010</v>
      </c>
      <c r="N23" s="87"/>
      <c r="O23" s="45"/>
      <c r="P23" s="46"/>
      <c r="Q23" s="47"/>
      <c r="R23" s="45"/>
      <c r="S23" s="4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313" t="s">
        <v>100</v>
      </c>
      <c r="B24" s="340">
        <v>2016</v>
      </c>
      <c r="C24" s="240">
        <v>983536</v>
      </c>
      <c r="D24" s="241">
        <v>574617</v>
      </c>
      <c r="E24" s="242">
        <v>314534</v>
      </c>
      <c r="F24" s="74"/>
      <c r="G24" s="261"/>
      <c r="H24" s="243"/>
      <c r="I24" s="74"/>
      <c r="J24" s="261"/>
      <c r="K24" s="243"/>
      <c r="L24" s="243">
        <v>871320</v>
      </c>
      <c r="M24" s="243">
        <v>483674</v>
      </c>
      <c r="N24" s="243"/>
      <c r="O24" s="74"/>
      <c r="P24" s="262"/>
      <c r="Q24" s="244"/>
      <c r="R24" s="74"/>
      <c r="S24" s="263"/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8" t="s">
        <v>104</v>
      </c>
      <c r="B25" s="130">
        <v>2017</v>
      </c>
      <c r="C25" s="264">
        <v>1043558</v>
      </c>
      <c r="D25" s="264">
        <v>610299</v>
      </c>
      <c r="E25" s="103">
        <v>325570.882</v>
      </c>
      <c r="F25" s="129"/>
      <c r="G25" s="265"/>
      <c r="H25" s="102"/>
      <c r="I25" s="129"/>
      <c r="J25" s="265"/>
      <c r="K25" s="102"/>
      <c r="L25" s="102">
        <v>920769.553</v>
      </c>
      <c r="M25" s="102">
        <v>510683.473</v>
      </c>
      <c r="N25" s="102"/>
      <c r="O25" s="129"/>
      <c r="P25" s="266"/>
      <c r="Q25" s="267"/>
      <c r="R25" s="129"/>
      <c r="S25" s="268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153" t="s">
        <v>105</v>
      </c>
      <c r="B26" s="301">
        <v>2018</v>
      </c>
      <c r="C26" s="240">
        <v>1074521.684</v>
      </c>
      <c r="D26" s="240">
        <v>640866.573</v>
      </c>
      <c r="E26" s="305">
        <v>324524.57</v>
      </c>
      <c r="F26" s="240"/>
      <c r="G26" s="240"/>
      <c r="H26" s="240"/>
      <c r="I26" s="240"/>
      <c r="J26" s="240"/>
      <c r="K26" s="240"/>
      <c r="L26" s="240">
        <v>950956.041</v>
      </c>
      <c r="M26" s="240">
        <v>536567.576</v>
      </c>
      <c r="N26" s="243"/>
      <c r="O26" s="74"/>
      <c r="P26" s="262"/>
      <c r="Q26" s="244"/>
      <c r="R26" s="74"/>
      <c r="S26" s="263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8" t="s">
        <v>106</v>
      </c>
      <c r="B27" s="130">
        <v>2019</v>
      </c>
      <c r="C27" s="264">
        <v>1022064.304</v>
      </c>
      <c r="D27" s="264">
        <v>623522.593</v>
      </c>
      <c r="E27" s="269">
        <v>319018.168</v>
      </c>
      <c r="F27" s="264"/>
      <c r="G27" s="264"/>
      <c r="H27" s="264"/>
      <c r="I27" s="264"/>
      <c r="J27" s="264"/>
      <c r="K27" s="264"/>
      <c r="L27" s="264">
        <v>905000.059</v>
      </c>
      <c r="M27" s="264">
        <v>524789.5360000001</v>
      </c>
      <c r="N27" s="102"/>
      <c r="O27" s="129"/>
      <c r="P27" s="266"/>
      <c r="Q27" s="267"/>
      <c r="R27" s="129"/>
      <c r="S27" s="268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153" t="s">
        <v>109</v>
      </c>
      <c r="B28" s="301">
        <v>2020</v>
      </c>
      <c r="C28" s="240">
        <v>839131.2459999999</v>
      </c>
      <c r="D28" s="240">
        <v>524478.7390000001</v>
      </c>
      <c r="E28" s="305">
        <v>269618.735</v>
      </c>
      <c r="F28" s="240"/>
      <c r="G28" s="240"/>
      <c r="H28" s="240"/>
      <c r="I28" s="240"/>
      <c r="J28" s="240"/>
      <c r="K28" s="240"/>
      <c r="L28" s="240">
        <v>742331.766</v>
      </c>
      <c r="M28" s="240">
        <v>441259.50499999995</v>
      </c>
      <c r="N28" s="243"/>
      <c r="O28" s="74" t="s">
        <v>113</v>
      </c>
      <c r="P28" s="262" t="s">
        <v>113</v>
      </c>
      <c r="Q28" s="244"/>
      <c r="R28" s="74" t="s">
        <v>113</v>
      </c>
      <c r="S28" s="263" t="s">
        <v>113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42" t="s">
        <v>114</v>
      </c>
      <c r="B29" s="143">
        <v>2021</v>
      </c>
      <c r="C29" s="248">
        <v>925980.4940000001</v>
      </c>
      <c r="D29" s="248">
        <v>607231.0160000001</v>
      </c>
      <c r="E29" s="249">
        <v>295844.4</v>
      </c>
      <c r="F29" s="248"/>
      <c r="G29" s="248"/>
      <c r="H29" s="248"/>
      <c r="I29" s="248"/>
      <c r="J29" s="248"/>
      <c r="K29" s="248"/>
      <c r="L29" s="248">
        <v>807046.871</v>
      </c>
      <c r="M29" s="248">
        <v>501721.069</v>
      </c>
      <c r="N29" s="248"/>
      <c r="O29" s="248" t="str">
        <f>'ダイカスト合計(月別集計)'!O30</f>
        <v>　</v>
      </c>
      <c r="P29" s="248" t="str">
        <f>'ダイカスト合計(月別集計)'!P30</f>
        <v>　</v>
      </c>
      <c r="Q29" s="248"/>
      <c r="R29" s="248" t="str">
        <f>'ダイカスト合計(月別集計)'!R30</f>
        <v>　</v>
      </c>
      <c r="S29" s="317" t="str">
        <f>'ダイカスト合計(月別集計)'!S30</f>
        <v>　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124"/>
      <c r="B30" s="101" t="s">
        <v>84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102"/>
      <c r="O30" s="129"/>
      <c r="P30" s="266"/>
      <c r="Q30" s="267"/>
      <c r="R30" s="129"/>
      <c r="S30" s="266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254"/>
      <c r="C31" s="33"/>
      <c r="D31" s="33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255"/>
      <c r="P31" s="186"/>
      <c r="Q31" s="186"/>
      <c r="R31" s="186"/>
      <c r="S31" s="186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254"/>
      <c r="B32" s="101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01"/>
      <c r="U32" s="101"/>
      <c r="V32" s="101"/>
      <c r="W32" s="231"/>
      <c r="X32" s="23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01" t="s">
        <v>32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54"/>
      <c r="B34" s="83"/>
      <c r="C34" s="83" t="s">
        <v>21</v>
      </c>
      <c r="D34" s="84"/>
      <c r="E34" s="85" t="s">
        <v>22</v>
      </c>
      <c r="F34" s="83" t="s">
        <v>26</v>
      </c>
      <c r="G34" s="83"/>
      <c r="H34" s="83"/>
      <c r="I34" s="83" t="s">
        <v>27</v>
      </c>
      <c r="J34" s="83"/>
      <c r="K34" s="83"/>
      <c r="L34" s="83" t="s">
        <v>28</v>
      </c>
      <c r="M34" s="83"/>
      <c r="N34" s="83"/>
      <c r="O34" s="83" t="s">
        <v>29</v>
      </c>
      <c r="P34" s="83"/>
      <c r="Q34" s="83"/>
      <c r="R34" s="83" t="s">
        <v>30</v>
      </c>
      <c r="S34" s="84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55"/>
      <c r="B35" s="5"/>
      <c r="C35" s="156" t="s">
        <v>23</v>
      </c>
      <c r="D35" s="157" t="s">
        <v>20</v>
      </c>
      <c r="E35" s="158" t="s">
        <v>23</v>
      </c>
      <c r="F35" s="156" t="s">
        <v>23</v>
      </c>
      <c r="G35" s="156" t="s">
        <v>20</v>
      </c>
      <c r="H35" s="156"/>
      <c r="I35" s="156" t="s">
        <v>23</v>
      </c>
      <c r="J35" s="156" t="s">
        <v>20</v>
      </c>
      <c r="K35" s="156" t="s">
        <v>24</v>
      </c>
      <c r="L35" s="156" t="s">
        <v>23</v>
      </c>
      <c r="M35" s="156" t="s">
        <v>25</v>
      </c>
      <c r="N35" s="156" t="s">
        <v>24</v>
      </c>
      <c r="O35" s="156" t="s">
        <v>23</v>
      </c>
      <c r="P35" s="156" t="s">
        <v>25</v>
      </c>
      <c r="Q35" s="156"/>
      <c r="R35" s="156" t="s">
        <v>23</v>
      </c>
      <c r="S35" s="157" t="s">
        <v>25</v>
      </c>
      <c r="T35" s="101"/>
      <c r="U35" s="101"/>
      <c r="V35" s="101"/>
      <c r="W35" s="231"/>
      <c r="X35" s="23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53" t="s">
        <v>2</v>
      </c>
      <c r="B36" s="6"/>
      <c r="C36" s="51">
        <v>698142</v>
      </c>
      <c r="D36" s="56">
        <v>394912</v>
      </c>
      <c r="E36" s="242">
        <v>231000</v>
      </c>
      <c r="F36" s="51">
        <v>49255</v>
      </c>
      <c r="G36" s="51">
        <v>32071</v>
      </c>
      <c r="H36" s="51"/>
      <c r="I36" s="51">
        <v>34754</v>
      </c>
      <c r="J36" s="51">
        <v>30173</v>
      </c>
      <c r="K36" s="51"/>
      <c r="L36" s="51">
        <v>521322</v>
      </c>
      <c r="M36" s="51">
        <v>271092</v>
      </c>
      <c r="N36" s="51"/>
      <c r="O36" s="51">
        <v>44743</v>
      </c>
      <c r="P36" s="51">
        <v>29661</v>
      </c>
      <c r="Q36" s="51"/>
      <c r="R36" s="51">
        <v>48068</v>
      </c>
      <c r="S36" s="56">
        <v>31915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23" t="s">
        <v>3</v>
      </c>
      <c r="B37" s="232"/>
      <c r="C37" s="36">
        <v>722722</v>
      </c>
      <c r="D37" s="37">
        <v>395744</v>
      </c>
      <c r="E37" s="38">
        <v>200312</v>
      </c>
      <c r="F37" s="36">
        <v>56910</v>
      </c>
      <c r="G37" s="36">
        <v>35699</v>
      </c>
      <c r="H37" s="36"/>
      <c r="I37" s="36">
        <v>34232</v>
      </c>
      <c r="J37" s="36">
        <v>28867</v>
      </c>
      <c r="K37" s="36"/>
      <c r="L37" s="36">
        <v>537673</v>
      </c>
      <c r="M37" s="36">
        <v>268512</v>
      </c>
      <c r="N37" s="36"/>
      <c r="O37" s="36">
        <v>45211</v>
      </c>
      <c r="P37" s="36">
        <v>30887</v>
      </c>
      <c r="Q37" s="36"/>
      <c r="R37" s="36">
        <v>48695</v>
      </c>
      <c r="S37" s="37">
        <v>31778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53" t="s">
        <v>4</v>
      </c>
      <c r="B38" s="233"/>
      <c r="C38" s="51">
        <v>791573</v>
      </c>
      <c r="D38" s="56">
        <v>420695</v>
      </c>
      <c r="E38" s="242">
        <v>192133</v>
      </c>
      <c r="F38" s="51">
        <v>53572</v>
      </c>
      <c r="G38" s="51">
        <v>35386</v>
      </c>
      <c r="H38" s="51"/>
      <c r="I38" s="51">
        <v>39360</v>
      </c>
      <c r="J38" s="51">
        <v>31704</v>
      </c>
      <c r="K38" s="51"/>
      <c r="L38" s="51">
        <v>601313</v>
      </c>
      <c r="M38" s="51">
        <v>289528</v>
      </c>
      <c r="N38" s="51"/>
      <c r="O38" s="51">
        <v>45361</v>
      </c>
      <c r="P38" s="51">
        <v>30055</v>
      </c>
      <c r="Q38" s="51"/>
      <c r="R38" s="51">
        <v>51967</v>
      </c>
      <c r="S38" s="56">
        <v>34022</v>
      </c>
      <c r="T38" s="101"/>
      <c r="U38" s="101"/>
      <c r="V38" s="101"/>
      <c r="W38" s="100"/>
      <c r="X38" s="100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123" t="s">
        <v>5</v>
      </c>
      <c r="B39" s="234"/>
      <c r="C39" s="36">
        <v>750458</v>
      </c>
      <c r="D39" s="37">
        <v>390808</v>
      </c>
      <c r="E39" s="38">
        <v>184783</v>
      </c>
      <c r="F39" s="36">
        <v>45980</v>
      </c>
      <c r="G39" s="36">
        <v>30231</v>
      </c>
      <c r="H39" s="36"/>
      <c r="I39" s="36">
        <v>31250</v>
      </c>
      <c r="J39" s="36">
        <v>24914</v>
      </c>
      <c r="K39" s="36"/>
      <c r="L39" s="36">
        <v>591338</v>
      </c>
      <c r="M39" s="36">
        <v>280237</v>
      </c>
      <c r="N39" s="36"/>
      <c r="O39" s="36">
        <v>45553</v>
      </c>
      <c r="P39" s="36">
        <v>29709</v>
      </c>
      <c r="Q39" s="36"/>
      <c r="R39" s="36">
        <v>36333</v>
      </c>
      <c r="S39" s="37">
        <v>25719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53" t="s">
        <v>69</v>
      </c>
      <c r="B40" s="233"/>
      <c r="C40" s="51">
        <v>812298</v>
      </c>
      <c r="D40" s="56">
        <v>417711</v>
      </c>
      <c r="E40" s="242">
        <v>197107</v>
      </c>
      <c r="F40" s="51">
        <v>52127</v>
      </c>
      <c r="G40" s="51">
        <v>32985</v>
      </c>
      <c r="H40" s="51"/>
      <c r="I40" s="51">
        <v>30757</v>
      </c>
      <c r="J40" s="51">
        <v>23802</v>
      </c>
      <c r="K40" s="51"/>
      <c r="L40" s="51">
        <v>649451</v>
      </c>
      <c r="M40" s="51">
        <v>308539</v>
      </c>
      <c r="N40" s="51"/>
      <c r="O40" s="51">
        <v>48949</v>
      </c>
      <c r="P40" s="51">
        <v>30852</v>
      </c>
      <c r="Q40" s="51"/>
      <c r="R40" s="51">
        <v>31014</v>
      </c>
      <c r="S40" s="56">
        <v>21533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123" t="s">
        <v>67</v>
      </c>
      <c r="B41" s="234"/>
      <c r="C41" s="36">
        <v>869776</v>
      </c>
      <c r="D41" s="37">
        <v>451882</v>
      </c>
      <c r="E41" s="38">
        <v>226000</v>
      </c>
      <c r="F41" s="36">
        <v>53266</v>
      </c>
      <c r="G41" s="36">
        <v>33699</v>
      </c>
      <c r="H41" s="36"/>
      <c r="I41" s="36">
        <v>28875</v>
      </c>
      <c r="J41" s="36">
        <v>23581</v>
      </c>
      <c r="K41" s="36"/>
      <c r="L41" s="36">
        <v>709685</v>
      </c>
      <c r="M41" s="36">
        <v>341774</v>
      </c>
      <c r="N41" s="36"/>
      <c r="O41" s="36">
        <v>44653</v>
      </c>
      <c r="P41" s="36">
        <v>28861</v>
      </c>
      <c r="Q41" s="36"/>
      <c r="R41" s="36">
        <v>33297</v>
      </c>
      <c r="S41" s="37">
        <v>23967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53" t="s">
        <v>89</v>
      </c>
      <c r="B42" s="233"/>
      <c r="C42" s="51">
        <v>940181</v>
      </c>
      <c r="D42" s="56">
        <v>495088</v>
      </c>
      <c r="E42" s="242">
        <v>249967</v>
      </c>
      <c r="F42" s="51">
        <v>56935</v>
      </c>
      <c r="G42" s="51">
        <v>36232</v>
      </c>
      <c r="H42" s="51"/>
      <c r="I42" s="51">
        <v>27881</v>
      </c>
      <c r="J42" s="51">
        <v>23497</v>
      </c>
      <c r="K42" s="51"/>
      <c r="L42" s="51">
        <v>768955</v>
      </c>
      <c r="M42" s="51">
        <v>375796</v>
      </c>
      <c r="N42" s="51"/>
      <c r="O42" s="51">
        <v>48788</v>
      </c>
      <c r="P42" s="51">
        <v>32219</v>
      </c>
      <c r="Q42" s="51"/>
      <c r="R42" s="51">
        <v>37621</v>
      </c>
      <c r="S42" s="56">
        <v>27343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123" t="s">
        <v>70</v>
      </c>
      <c r="B43" s="234"/>
      <c r="C43" s="36">
        <v>1020547</v>
      </c>
      <c r="D43" s="37">
        <v>543062</v>
      </c>
      <c r="E43" s="38">
        <v>280152</v>
      </c>
      <c r="F43" s="36">
        <v>57123</v>
      </c>
      <c r="G43" s="36">
        <v>36560</v>
      </c>
      <c r="H43" s="36"/>
      <c r="I43" s="36">
        <v>28102</v>
      </c>
      <c r="J43" s="36">
        <v>24029</v>
      </c>
      <c r="K43" s="36"/>
      <c r="L43" s="36">
        <v>846276</v>
      </c>
      <c r="M43" s="36">
        <v>419671</v>
      </c>
      <c r="N43" s="36"/>
      <c r="O43" s="36">
        <v>51225</v>
      </c>
      <c r="P43" s="36">
        <v>34620</v>
      </c>
      <c r="Q43" s="36"/>
      <c r="R43" s="36">
        <v>37822</v>
      </c>
      <c r="S43" s="37">
        <v>28183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53" t="s">
        <v>74</v>
      </c>
      <c r="B44" s="233"/>
      <c r="C44" s="51">
        <v>1080941</v>
      </c>
      <c r="D44" s="56">
        <v>613968</v>
      </c>
      <c r="E44" s="242">
        <v>289182</v>
      </c>
      <c r="F44" s="51">
        <v>61230</v>
      </c>
      <c r="G44" s="51">
        <v>42886</v>
      </c>
      <c r="H44" s="51"/>
      <c r="I44" s="51">
        <v>28587</v>
      </c>
      <c r="J44" s="51">
        <v>26569</v>
      </c>
      <c r="K44" s="51"/>
      <c r="L44" s="51">
        <v>898101</v>
      </c>
      <c r="M44" s="51">
        <v>478335</v>
      </c>
      <c r="N44" s="51"/>
      <c r="O44" s="51">
        <v>54024</v>
      </c>
      <c r="P44" s="51">
        <v>37079</v>
      </c>
      <c r="Q44" s="51"/>
      <c r="R44" s="51">
        <v>38998</v>
      </c>
      <c r="S44" s="56">
        <v>29099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3" t="s">
        <v>75</v>
      </c>
      <c r="B45" s="234"/>
      <c r="C45" s="36">
        <v>1117622</v>
      </c>
      <c r="D45" s="37">
        <v>669465</v>
      </c>
      <c r="E45" s="38">
        <v>308950</v>
      </c>
      <c r="F45" s="36">
        <v>60730</v>
      </c>
      <c r="G45" s="36">
        <v>45368</v>
      </c>
      <c r="H45" s="36"/>
      <c r="I45" s="36">
        <v>30832</v>
      </c>
      <c r="J45" s="36">
        <v>32836</v>
      </c>
      <c r="K45" s="36"/>
      <c r="L45" s="36">
        <v>936670</v>
      </c>
      <c r="M45" s="36">
        <v>528364</v>
      </c>
      <c r="N45" s="36"/>
      <c r="O45" s="36">
        <v>51070</v>
      </c>
      <c r="P45" s="36">
        <v>34353</v>
      </c>
      <c r="Q45" s="36"/>
      <c r="R45" s="36">
        <v>38320</v>
      </c>
      <c r="S45" s="37">
        <v>28544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53" t="s">
        <v>76</v>
      </c>
      <c r="B46" s="233"/>
      <c r="C46" s="51">
        <v>1057689</v>
      </c>
      <c r="D46" s="56">
        <v>641027</v>
      </c>
      <c r="E46" s="242">
        <v>301360</v>
      </c>
      <c r="F46" s="51">
        <v>55166</v>
      </c>
      <c r="G46" s="51">
        <v>41910</v>
      </c>
      <c r="H46" s="51"/>
      <c r="I46" s="51">
        <v>26760</v>
      </c>
      <c r="J46" s="51">
        <v>30447</v>
      </c>
      <c r="K46" s="51"/>
      <c r="L46" s="51">
        <v>895229</v>
      </c>
      <c r="M46" s="51">
        <v>511725</v>
      </c>
      <c r="N46" s="51"/>
      <c r="O46" s="51">
        <v>45338</v>
      </c>
      <c r="P46" s="51">
        <v>30095</v>
      </c>
      <c r="Q46" s="51"/>
      <c r="R46" s="51">
        <v>35196</v>
      </c>
      <c r="S46" s="56">
        <v>26849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8" t="s">
        <v>77</v>
      </c>
      <c r="B47" s="256"/>
      <c r="C47" s="102">
        <v>733584</v>
      </c>
      <c r="D47" s="104">
        <v>406725</v>
      </c>
      <c r="E47" s="103">
        <v>233314</v>
      </c>
      <c r="F47" s="102">
        <v>32644</v>
      </c>
      <c r="G47" s="102">
        <v>24501</v>
      </c>
      <c r="H47" s="102"/>
      <c r="I47" s="102">
        <v>17019</v>
      </c>
      <c r="J47" s="102">
        <v>18553</v>
      </c>
      <c r="K47" s="102"/>
      <c r="L47" s="102">
        <v>639065</v>
      </c>
      <c r="M47" s="102">
        <v>331383</v>
      </c>
      <c r="N47" s="102"/>
      <c r="O47" s="102">
        <v>23306</v>
      </c>
      <c r="P47" s="102">
        <v>15692</v>
      </c>
      <c r="Q47" s="102"/>
      <c r="R47" s="102">
        <v>21549</v>
      </c>
      <c r="S47" s="104">
        <v>16595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s="16" customFormat="1" ht="12.75">
      <c r="A48" s="313" t="s">
        <v>78</v>
      </c>
      <c r="B48" s="75"/>
      <c r="C48" s="25">
        <v>949118</v>
      </c>
      <c r="D48" s="26">
        <v>528401</v>
      </c>
      <c r="E48" s="242">
        <v>297894</v>
      </c>
      <c r="F48" s="51">
        <v>43041</v>
      </c>
      <c r="G48" s="25">
        <v>33171</v>
      </c>
      <c r="H48" s="51"/>
      <c r="I48" s="25">
        <v>19909</v>
      </c>
      <c r="J48" s="25">
        <v>21368</v>
      </c>
      <c r="K48" s="51"/>
      <c r="L48" s="25">
        <v>824095</v>
      </c>
      <c r="M48" s="25">
        <v>427517</v>
      </c>
      <c r="N48" s="51"/>
      <c r="O48" s="25">
        <v>33942</v>
      </c>
      <c r="P48" s="25">
        <v>24099</v>
      </c>
      <c r="Q48" s="51"/>
      <c r="R48" s="25">
        <v>28131</v>
      </c>
      <c r="S48" s="26">
        <v>22247</v>
      </c>
      <c r="T48" s="231"/>
      <c r="U48" s="231"/>
      <c r="V48" s="231"/>
      <c r="W48" s="101"/>
      <c r="X48" s="10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33" ht="12.75">
      <c r="A49" s="128" t="s">
        <v>88</v>
      </c>
      <c r="B49" s="125"/>
      <c r="C49" s="33">
        <v>902028</v>
      </c>
      <c r="D49" s="34">
        <v>513386</v>
      </c>
      <c r="E49" s="103">
        <v>275695</v>
      </c>
      <c r="F49" s="102">
        <v>41717</v>
      </c>
      <c r="G49" s="33">
        <v>32014</v>
      </c>
      <c r="H49" s="102"/>
      <c r="I49" s="33">
        <v>18946</v>
      </c>
      <c r="J49" s="33">
        <v>20665</v>
      </c>
      <c r="K49" s="102"/>
      <c r="L49" s="33">
        <v>780694</v>
      </c>
      <c r="M49" s="33">
        <v>417176</v>
      </c>
      <c r="N49" s="102"/>
      <c r="O49" s="33">
        <v>33362</v>
      </c>
      <c r="P49" s="33">
        <v>22798</v>
      </c>
      <c r="Q49" s="102"/>
      <c r="R49" s="33">
        <v>27309</v>
      </c>
      <c r="S49" s="34">
        <v>20734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53" t="s">
        <v>90</v>
      </c>
      <c r="B50" s="75"/>
      <c r="C50" s="25">
        <v>978523</v>
      </c>
      <c r="D50" s="26">
        <v>538278</v>
      </c>
      <c r="E50" s="242">
        <v>322209</v>
      </c>
      <c r="F50" s="51">
        <v>38989</v>
      </c>
      <c r="G50" s="25">
        <v>28418</v>
      </c>
      <c r="H50" s="51"/>
      <c r="I50" s="25">
        <v>18583</v>
      </c>
      <c r="J50" s="25">
        <v>20152</v>
      </c>
      <c r="K50" s="51"/>
      <c r="L50" s="25">
        <v>860793</v>
      </c>
      <c r="M50" s="25">
        <v>448102</v>
      </c>
      <c r="N50" s="51"/>
      <c r="O50" s="25">
        <v>32484</v>
      </c>
      <c r="P50" s="25">
        <v>21974</v>
      </c>
      <c r="Q50" s="51"/>
      <c r="R50" s="25">
        <v>27674</v>
      </c>
      <c r="S50" s="26">
        <v>19632</v>
      </c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s="16" customFormat="1" ht="12.75">
      <c r="A51" s="128" t="s">
        <v>97</v>
      </c>
      <c r="B51" s="90"/>
      <c r="C51" s="33">
        <v>958503</v>
      </c>
      <c r="D51" s="33">
        <v>532851</v>
      </c>
      <c r="E51" s="270">
        <v>309015</v>
      </c>
      <c r="F51" s="271">
        <v>32866</v>
      </c>
      <c r="G51" s="271">
        <v>24577</v>
      </c>
      <c r="H51" s="271"/>
      <c r="I51" s="271">
        <v>17508</v>
      </c>
      <c r="J51" s="271">
        <v>19907</v>
      </c>
      <c r="K51" s="271"/>
      <c r="L51" s="271">
        <v>851841</v>
      </c>
      <c r="M51" s="271">
        <v>448879</v>
      </c>
      <c r="N51" s="271"/>
      <c r="O51" s="271">
        <v>28720</v>
      </c>
      <c r="P51" s="271">
        <v>19390</v>
      </c>
      <c r="Q51" s="271"/>
      <c r="R51" s="271">
        <v>27568</v>
      </c>
      <c r="S51" s="272">
        <v>20099</v>
      </c>
      <c r="T51" s="231"/>
      <c r="U51" s="231"/>
      <c r="V51" s="231"/>
      <c r="W51" s="101"/>
      <c r="X51" s="10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33" ht="12.75">
      <c r="A52" s="153" t="s">
        <v>98</v>
      </c>
      <c r="B52" s="75"/>
      <c r="C52" s="25">
        <v>975508</v>
      </c>
      <c r="D52" s="25">
        <v>553149</v>
      </c>
      <c r="E52" s="273">
        <v>317289</v>
      </c>
      <c r="F52" s="274">
        <v>29260</v>
      </c>
      <c r="G52" s="274">
        <v>23232</v>
      </c>
      <c r="H52" s="274"/>
      <c r="I52" s="274">
        <v>17911</v>
      </c>
      <c r="J52" s="274">
        <v>20327</v>
      </c>
      <c r="K52" s="274"/>
      <c r="L52" s="274">
        <v>869473</v>
      </c>
      <c r="M52" s="274">
        <v>468556</v>
      </c>
      <c r="N52" s="274"/>
      <c r="O52" s="274">
        <v>28593</v>
      </c>
      <c r="P52" s="274">
        <v>19210</v>
      </c>
      <c r="Q52" s="274"/>
      <c r="R52" s="274">
        <v>30271</v>
      </c>
      <c r="S52" s="275">
        <v>21824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18" t="s">
        <v>99</v>
      </c>
      <c r="B53" s="119"/>
      <c r="C53" s="43">
        <v>953570</v>
      </c>
      <c r="D53" s="43">
        <v>555179</v>
      </c>
      <c r="E53" s="276">
        <v>302466</v>
      </c>
      <c r="F53" s="121">
        <v>28378</v>
      </c>
      <c r="G53" s="121">
        <v>23595</v>
      </c>
      <c r="H53" s="121"/>
      <c r="I53" s="121">
        <v>17839</v>
      </c>
      <c r="J53" s="121">
        <v>20432</v>
      </c>
      <c r="K53" s="121"/>
      <c r="L53" s="121">
        <v>849252</v>
      </c>
      <c r="M53" s="121">
        <v>469392</v>
      </c>
      <c r="N53" s="121"/>
      <c r="O53" s="121">
        <v>27155</v>
      </c>
      <c r="P53" s="121">
        <v>18989</v>
      </c>
      <c r="Q53" s="121"/>
      <c r="R53" s="121">
        <v>30946</v>
      </c>
      <c r="S53" s="277">
        <v>22771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s="35" customFormat="1" ht="12.75">
      <c r="A54" s="313" t="s">
        <v>100</v>
      </c>
      <c r="B54" s="340">
        <v>2016</v>
      </c>
      <c r="C54" s="97">
        <v>960888</v>
      </c>
      <c r="D54" s="97">
        <v>543372</v>
      </c>
      <c r="E54" s="98">
        <v>306641</v>
      </c>
      <c r="F54" s="97">
        <v>26758</v>
      </c>
      <c r="G54" s="97">
        <v>21842</v>
      </c>
      <c r="H54" s="97"/>
      <c r="I54" s="97">
        <v>16333</v>
      </c>
      <c r="J54" s="97">
        <v>18317</v>
      </c>
      <c r="K54" s="97"/>
      <c r="L54" s="97">
        <v>860549</v>
      </c>
      <c r="M54" s="97">
        <v>463933</v>
      </c>
      <c r="N54" s="97"/>
      <c r="O54" s="97">
        <v>25810</v>
      </c>
      <c r="P54" s="97">
        <v>16596</v>
      </c>
      <c r="Q54" s="97"/>
      <c r="R54" s="97">
        <v>31438</v>
      </c>
      <c r="S54" s="99">
        <v>22684</v>
      </c>
      <c r="T54" s="100"/>
      <c r="U54" s="100"/>
      <c r="V54" s="100"/>
      <c r="W54" s="101"/>
      <c r="X54" s="101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s="35" customFormat="1" ht="12.75">
      <c r="A55" s="128" t="s">
        <v>112</v>
      </c>
      <c r="B55" s="130">
        <v>2017</v>
      </c>
      <c r="C55" s="126">
        <v>1019993</v>
      </c>
      <c r="D55" s="126">
        <v>576934</v>
      </c>
      <c r="E55" s="134">
        <v>317070</v>
      </c>
      <c r="F55" s="126">
        <v>31542</v>
      </c>
      <c r="G55" s="126">
        <v>25012</v>
      </c>
      <c r="H55" s="126"/>
      <c r="I55" s="126">
        <v>16865</v>
      </c>
      <c r="J55" s="126">
        <v>18654</v>
      </c>
      <c r="K55" s="126"/>
      <c r="L55" s="126">
        <v>910481</v>
      </c>
      <c r="M55" s="126">
        <v>490310</v>
      </c>
      <c r="N55" s="126"/>
      <c r="O55" s="126">
        <v>27629</v>
      </c>
      <c r="P55" s="126">
        <v>18304</v>
      </c>
      <c r="Q55" s="126"/>
      <c r="R55" s="126">
        <v>33476</v>
      </c>
      <c r="S55" s="135">
        <v>24655</v>
      </c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ht="12.75">
      <c r="A56" s="153" t="s">
        <v>105</v>
      </c>
      <c r="B56" s="301">
        <v>2018</v>
      </c>
      <c r="C56" s="97">
        <v>1051429.969</v>
      </c>
      <c r="D56" s="97">
        <v>606695.835</v>
      </c>
      <c r="E56" s="98">
        <v>316589.5</v>
      </c>
      <c r="F56" s="97">
        <v>31545.002</v>
      </c>
      <c r="G56" s="97">
        <v>25839.113</v>
      </c>
      <c r="H56" s="97"/>
      <c r="I56" s="97">
        <v>18051.258</v>
      </c>
      <c r="J56" s="97">
        <v>20987.113</v>
      </c>
      <c r="K56" s="97"/>
      <c r="L56" s="97">
        <v>941442.025</v>
      </c>
      <c r="M56" s="97">
        <v>516579.148</v>
      </c>
      <c r="N56" s="97"/>
      <c r="O56" s="97">
        <v>24597.309</v>
      </c>
      <c r="P56" s="97">
        <v>16119.32</v>
      </c>
      <c r="Q56" s="97"/>
      <c r="R56" s="97">
        <v>35794.375</v>
      </c>
      <c r="S56" s="99">
        <v>27171.141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18" t="s">
        <v>106</v>
      </c>
      <c r="B57" s="130">
        <v>2019</v>
      </c>
      <c r="C57" s="133">
        <v>1000279.876</v>
      </c>
      <c r="D57" s="133">
        <v>588006.004</v>
      </c>
      <c r="E57" s="141">
        <v>311502.002</v>
      </c>
      <c r="F57" s="133">
        <v>28892.276</v>
      </c>
      <c r="G57" s="133">
        <v>24154.067</v>
      </c>
      <c r="H57" s="133"/>
      <c r="I57" s="133">
        <v>17070.63</v>
      </c>
      <c r="J57" s="133">
        <v>20082.521</v>
      </c>
      <c r="K57" s="133"/>
      <c r="L57" s="133">
        <v>895933.416</v>
      </c>
      <c r="M57" s="133">
        <v>501754.4</v>
      </c>
      <c r="N57" s="133"/>
      <c r="O57" s="133">
        <v>23105.729</v>
      </c>
      <c r="P57" s="133">
        <v>14873.381</v>
      </c>
      <c r="Q57" s="133"/>
      <c r="R57" s="133">
        <v>34686.425</v>
      </c>
      <c r="S57" s="136">
        <v>26800.759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53" t="s">
        <v>109</v>
      </c>
      <c r="B58" s="301">
        <v>2020</v>
      </c>
      <c r="C58" s="97">
        <v>821467.057</v>
      </c>
      <c r="D58" s="97">
        <v>495104.56200000003</v>
      </c>
      <c r="E58" s="98">
        <v>264450.1940000001</v>
      </c>
      <c r="F58" s="97">
        <v>26164.542999999998</v>
      </c>
      <c r="G58" s="97">
        <v>21754.755</v>
      </c>
      <c r="H58" s="97"/>
      <c r="I58" s="97">
        <v>14353.938999999997</v>
      </c>
      <c r="J58" s="97">
        <v>17202.54</v>
      </c>
      <c r="K58" s="97"/>
      <c r="L58" s="97">
        <v>734824.0499999999</v>
      </c>
      <c r="M58" s="97">
        <v>422624.501</v>
      </c>
      <c r="N58" s="97"/>
      <c r="O58" s="97">
        <v>18788.515</v>
      </c>
      <c r="P58" s="97">
        <v>12005.253</v>
      </c>
      <c r="Q58" s="97"/>
      <c r="R58" s="97">
        <v>27336.01</v>
      </c>
      <c r="S58" s="99">
        <v>21517.513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42" t="s">
        <v>114</v>
      </c>
      <c r="B59" s="143">
        <v>2021</v>
      </c>
      <c r="C59" s="145">
        <v>905134.196</v>
      </c>
      <c r="D59" s="145">
        <v>571371.692</v>
      </c>
      <c r="E59" s="342">
        <v>287981.62299999996</v>
      </c>
      <c r="F59" s="145">
        <v>31484.991</v>
      </c>
      <c r="G59" s="145">
        <v>27039.156000000003</v>
      </c>
      <c r="H59" s="145"/>
      <c r="I59" s="145">
        <v>17592.727</v>
      </c>
      <c r="J59" s="145">
        <v>21021.717</v>
      </c>
      <c r="K59" s="145"/>
      <c r="L59" s="145">
        <v>799172.6869999998</v>
      </c>
      <c r="M59" s="145">
        <v>480024.59800000006</v>
      </c>
      <c r="N59" s="145"/>
      <c r="O59" s="145">
        <v>22960.586</v>
      </c>
      <c r="P59" s="145">
        <v>15475.5</v>
      </c>
      <c r="Q59" s="145"/>
      <c r="R59" s="145">
        <v>33922.108</v>
      </c>
      <c r="S59" s="341">
        <v>27808.471</v>
      </c>
      <c r="T59" s="122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254"/>
      <c r="B60" s="101" t="s">
        <v>84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254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25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3:19" ht="12.75">
      <c r="C74" s="2"/>
      <c r="D74" s="2"/>
      <c r="E74" s="2"/>
      <c r="F74" s="2"/>
      <c r="G74" s="2"/>
      <c r="I74" s="2"/>
      <c r="J74" s="2"/>
      <c r="L74" s="2"/>
      <c r="M74" s="2"/>
      <c r="O74" s="2"/>
      <c r="P74" s="2"/>
      <c r="R74" s="2"/>
      <c r="S74" s="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60" zoomScaleNormal="70" workbookViewId="0" topLeftCell="A10">
      <selection activeCell="I32" sqref="I32"/>
    </sheetView>
  </sheetViews>
  <sheetFormatPr defaultColWidth="9.00390625" defaultRowHeight="13.5"/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31"/>
      <c r="X2" s="23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79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95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82</v>
      </c>
      <c r="D5" s="157" t="s">
        <v>20</v>
      </c>
      <c r="E5" s="158" t="s">
        <v>82</v>
      </c>
      <c r="F5" s="156" t="s">
        <v>82</v>
      </c>
      <c r="G5" s="156" t="s">
        <v>20</v>
      </c>
      <c r="H5" s="156"/>
      <c r="I5" s="156" t="s">
        <v>82</v>
      </c>
      <c r="J5" s="156" t="s">
        <v>20</v>
      </c>
      <c r="K5" s="156" t="s">
        <v>83</v>
      </c>
      <c r="L5" s="156" t="s">
        <v>82</v>
      </c>
      <c r="M5" s="156" t="s">
        <v>25</v>
      </c>
      <c r="N5" s="156" t="s">
        <v>83</v>
      </c>
      <c r="O5" s="156" t="s">
        <v>82</v>
      </c>
      <c r="P5" s="156" t="s">
        <v>25</v>
      </c>
      <c r="Q5" s="156"/>
      <c r="R5" s="156" t="s">
        <v>82</v>
      </c>
      <c r="S5" s="157" t="s">
        <v>25</v>
      </c>
      <c r="T5" s="101"/>
      <c r="U5" s="101"/>
      <c r="V5" s="101"/>
      <c r="W5" s="231"/>
      <c r="X5" s="23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313" t="s">
        <v>2</v>
      </c>
      <c r="B6" s="75"/>
      <c r="C6" s="51">
        <v>36136</v>
      </c>
      <c r="D6" s="56">
        <v>39372</v>
      </c>
      <c r="E6" s="242">
        <v>14286</v>
      </c>
      <c r="F6" s="51">
        <v>1526</v>
      </c>
      <c r="G6" s="51">
        <v>1444</v>
      </c>
      <c r="H6" s="51"/>
      <c r="I6" s="51">
        <v>3687</v>
      </c>
      <c r="J6" s="51">
        <v>6706</v>
      </c>
      <c r="K6" s="51"/>
      <c r="L6" s="51">
        <v>18160</v>
      </c>
      <c r="M6" s="51">
        <v>23656</v>
      </c>
      <c r="N6" s="51"/>
      <c r="O6" s="51">
        <v>3437</v>
      </c>
      <c r="P6" s="51">
        <v>2199</v>
      </c>
      <c r="Q6" s="51"/>
      <c r="R6" s="51">
        <v>9326</v>
      </c>
      <c r="S6" s="56">
        <v>5367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23" t="s">
        <v>3</v>
      </c>
      <c r="B7" s="232"/>
      <c r="C7" s="36">
        <v>35133</v>
      </c>
      <c r="D7" s="37">
        <v>37752</v>
      </c>
      <c r="E7" s="38">
        <v>15107</v>
      </c>
      <c r="F7" s="50">
        <v>1306</v>
      </c>
      <c r="G7" s="36">
        <v>1185</v>
      </c>
      <c r="H7" s="36"/>
      <c r="I7" s="36">
        <v>2855</v>
      </c>
      <c r="J7" s="36">
        <v>5315</v>
      </c>
      <c r="K7" s="36"/>
      <c r="L7" s="36">
        <v>17173</v>
      </c>
      <c r="M7" s="36">
        <v>23611</v>
      </c>
      <c r="N7" s="36"/>
      <c r="O7" s="36">
        <v>3539</v>
      </c>
      <c r="P7" s="36">
        <v>2174</v>
      </c>
      <c r="Q7" s="36"/>
      <c r="R7" s="36">
        <v>10260</v>
      </c>
      <c r="S7" s="37">
        <v>5467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313" t="s">
        <v>4</v>
      </c>
      <c r="B8" s="297"/>
      <c r="C8" s="51">
        <v>37305</v>
      </c>
      <c r="D8" s="56">
        <v>39027</v>
      </c>
      <c r="E8" s="242">
        <v>16401</v>
      </c>
      <c r="F8" s="51">
        <v>1514</v>
      </c>
      <c r="G8" s="51">
        <v>1248</v>
      </c>
      <c r="H8" s="51"/>
      <c r="I8" s="51">
        <v>3080</v>
      </c>
      <c r="J8" s="51">
        <v>6362</v>
      </c>
      <c r="K8" s="51"/>
      <c r="L8" s="51">
        <v>17693</v>
      </c>
      <c r="M8" s="51">
        <v>23559</v>
      </c>
      <c r="N8" s="51"/>
      <c r="O8" s="51">
        <v>4140</v>
      </c>
      <c r="P8" s="51">
        <v>2573</v>
      </c>
      <c r="Q8" s="51"/>
      <c r="R8" s="51">
        <v>10878</v>
      </c>
      <c r="S8" s="56">
        <v>5282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23" t="s">
        <v>5</v>
      </c>
      <c r="B9" s="234"/>
      <c r="C9" s="36">
        <v>32871</v>
      </c>
      <c r="D9" s="37">
        <v>35248</v>
      </c>
      <c r="E9" s="38">
        <v>12550</v>
      </c>
      <c r="F9" s="50">
        <v>1469</v>
      </c>
      <c r="G9" s="36">
        <v>1007</v>
      </c>
      <c r="H9" s="36"/>
      <c r="I9" s="36">
        <v>2478</v>
      </c>
      <c r="J9" s="36">
        <v>4452</v>
      </c>
      <c r="K9" s="36"/>
      <c r="L9" s="36">
        <v>17647</v>
      </c>
      <c r="M9" s="36">
        <v>23979</v>
      </c>
      <c r="N9" s="36"/>
      <c r="O9" s="36">
        <v>3396</v>
      </c>
      <c r="P9" s="36">
        <v>1985</v>
      </c>
      <c r="Q9" s="36"/>
      <c r="R9" s="36">
        <v>7877</v>
      </c>
      <c r="S9" s="37">
        <v>3825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313" t="s">
        <v>69</v>
      </c>
      <c r="B10" s="233"/>
      <c r="C10" s="51">
        <v>34519</v>
      </c>
      <c r="D10" s="56">
        <v>38968</v>
      </c>
      <c r="E10" s="242">
        <v>12704</v>
      </c>
      <c r="F10" s="51" t="s">
        <v>66</v>
      </c>
      <c r="G10" s="51" t="s">
        <v>80</v>
      </c>
      <c r="H10" s="51"/>
      <c r="I10" s="51" t="s">
        <v>66</v>
      </c>
      <c r="J10" s="51" t="s">
        <v>80</v>
      </c>
      <c r="K10" s="51"/>
      <c r="L10" s="51">
        <v>19156</v>
      </c>
      <c r="M10" s="51">
        <v>27549</v>
      </c>
      <c r="N10" s="51"/>
      <c r="O10" s="51" t="s">
        <v>66</v>
      </c>
      <c r="P10" s="51" t="s">
        <v>80</v>
      </c>
      <c r="Q10" s="51"/>
      <c r="R10" s="51" t="s">
        <v>66</v>
      </c>
      <c r="S10" s="56" t="s">
        <v>80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23" t="s">
        <v>67</v>
      </c>
      <c r="B11" s="234"/>
      <c r="C11" s="36">
        <v>35379</v>
      </c>
      <c r="D11" s="37">
        <v>42488</v>
      </c>
      <c r="E11" s="38">
        <v>13440</v>
      </c>
      <c r="F11" s="52" t="s">
        <v>66</v>
      </c>
      <c r="G11" s="235" t="s">
        <v>80</v>
      </c>
      <c r="H11" s="36"/>
      <c r="I11" s="14" t="s">
        <v>66</v>
      </c>
      <c r="J11" s="36" t="s">
        <v>80</v>
      </c>
      <c r="K11" s="36"/>
      <c r="L11" s="36">
        <v>20263</v>
      </c>
      <c r="M11" s="36">
        <v>31347</v>
      </c>
      <c r="N11" s="36"/>
      <c r="O11" s="14" t="s">
        <v>66</v>
      </c>
      <c r="P11" s="36" t="s">
        <v>80</v>
      </c>
      <c r="Q11" s="36"/>
      <c r="R11" s="14" t="s">
        <v>66</v>
      </c>
      <c r="S11" s="37" t="s">
        <v>80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313" t="s">
        <v>89</v>
      </c>
      <c r="B12" s="233"/>
      <c r="C12" s="51">
        <v>36217</v>
      </c>
      <c r="D12" s="56">
        <v>44597</v>
      </c>
      <c r="E12" s="242">
        <v>14367</v>
      </c>
      <c r="F12" s="22" t="s">
        <v>66</v>
      </c>
      <c r="G12" s="236" t="s">
        <v>80</v>
      </c>
      <c r="H12" s="51"/>
      <c r="I12" s="22" t="s">
        <v>66</v>
      </c>
      <c r="J12" s="51" t="s">
        <v>80</v>
      </c>
      <c r="K12" s="51"/>
      <c r="L12" s="51">
        <v>20921</v>
      </c>
      <c r="M12" s="51">
        <v>33371</v>
      </c>
      <c r="N12" s="51"/>
      <c r="O12" s="22" t="s">
        <v>66</v>
      </c>
      <c r="P12" s="51" t="s">
        <v>80</v>
      </c>
      <c r="Q12" s="51"/>
      <c r="R12" s="22" t="s">
        <v>66</v>
      </c>
      <c r="S12" s="56" t="s">
        <v>80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23" t="s">
        <v>70</v>
      </c>
      <c r="B13" s="234"/>
      <c r="C13" s="36">
        <v>36216</v>
      </c>
      <c r="D13" s="37">
        <v>47542</v>
      </c>
      <c r="E13" s="38">
        <v>14091</v>
      </c>
      <c r="F13" s="52" t="s">
        <v>66</v>
      </c>
      <c r="G13" s="235" t="s">
        <v>80</v>
      </c>
      <c r="H13" s="36"/>
      <c r="I13" s="14" t="s">
        <v>66</v>
      </c>
      <c r="J13" s="36" t="s">
        <v>80</v>
      </c>
      <c r="K13" s="36"/>
      <c r="L13" s="36">
        <v>21413</v>
      </c>
      <c r="M13" s="36">
        <v>36101</v>
      </c>
      <c r="N13" s="36"/>
      <c r="O13" s="14" t="s">
        <v>66</v>
      </c>
      <c r="P13" s="36" t="s">
        <v>80</v>
      </c>
      <c r="Q13" s="36"/>
      <c r="R13" s="14" t="s">
        <v>66</v>
      </c>
      <c r="S13" s="37" t="s">
        <v>80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313" t="s">
        <v>74</v>
      </c>
      <c r="B14" s="233"/>
      <c r="C14" s="51">
        <v>35670</v>
      </c>
      <c r="D14" s="56">
        <v>53140</v>
      </c>
      <c r="E14" s="242">
        <v>13316</v>
      </c>
      <c r="F14" s="22" t="s">
        <v>66</v>
      </c>
      <c r="G14" s="236" t="s">
        <v>80</v>
      </c>
      <c r="H14" s="51"/>
      <c r="I14" s="22" t="s">
        <v>66</v>
      </c>
      <c r="J14" s="51" t="s">
        <v>80</v>
      </c>
      <c r="K14" s="51"/>
      <c r="L14" s="51">
        <v>23069</v>
      </c>
      <c r="M14" s="51">
        <v>40132</v>
      </c>
      <c r="N14" s="51"/>
      <c r="O14" s="22" t="s">
        <v>66</v>
      </c>
      <c r="P14" s="51" t="s">
        <v>80</v>
      </c>
      <c r="Q14" s="51"/>
      <c r="R14" s="22" t="s">
        <v>66</v>
      </c>
      <c r="S14" s="56" t="s">
        <v>80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23" t="s">
        <v>75</v>
      </c>
      <c r="B15" s="234"/>
      <c r="C15" s="36">
        <v>34240</v>
      </c>
      <c r="D15" s="37">
        <v>54039</v>
      </c>
      <c r="E15" s="38">
        <v>13881</v>
      </c>
      <c r="F15" s="52" t="s">
        <v>66</v>
      </c>
      <c r="G15" s="235" t="s">
        <v>80</v>
      </c>
      <c r="H15" s="36"/>
      <c r="I15" s="14" t="s">
        <v>66</v>
      </c>
      <c r="J15" s="36" t="s">
        <v>80</v>
      </c>
      <c r="K15" s="36"/>
      <c r="L15" s="36">
        <v>21133</v>
      </c>
      <c r="M15" s="36">
        <v>40108</v>
      </c>
      <c r="N15" s="36"/>
      <c r="O15" s="14" t="s">
        <v>66</v>
      </c>
      <c r="P15" s="36" t="s">
        <v>80</v>
      </c>
      <c r="Q15" s="36"/>
      <c r="R15" s="14" t="s">
        <v>66</v>
      </c>
      <c r="S15" s="37" t="s">
        <v>80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313" t="s">
        <v>76</v>
      </c>
      <c r="B16" s="237"/>
      <c r="C16" s="51">
        <v>30206</v>
      </c>
      <c r="D16" s="56">
        <v>48320</v>
      </c>
      <c r="E16" s="242">
        <v>12342</v>
      </c>
      <c r="F16" s="22" t="s">
        <v>66</v>
      </c>
      <c r="G16" s="236" t="s">
        <v>80</v>
      </c>
      <c r="H16" s="51"/>
      <c r="I16" s="22" t="s">
        <v>66</v>
      </c>
      <c r="J16" s="51" t="s">
        <v>80</v>
      </c>
      <c r="K16" s="51"/>
      <c r="L16" s="51">
        <v>18825</v>
      </c>
      <c r="M16" s="51">
        <v>37183</v>
      </c>
      <c r="N16" s="51"/>
      <c r="O16" s="22" t="s">
        <v>66</v>
      </c>
      <c r="P16" s="51" t="s">
        <v>80</v>
      </c>
      <c r="Q16" s="51"/>
      <c r="R16" s="22" t="s">
        <v>66</v>
      </c>
      <c r="S16" s="56" t="s">
        <v>80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8" t="s">
        <v>77</v>
      </c>
      <c r="B17" s="238"/>
      <c r="C17" s="102">
        <v>20563</v>
      </c>
      <c r="D17" s="104">
        <v>32378</v>
      </c>
      <c r="E17" s="103">
        <v>7996</v>
      </c>
      <c r="F17" s="52" t="s">
        <v>66</v>
      </c>
      <c r="G17" s="235" t="s">
        <v>80</v>
      </c>
      <c r="H17" s="102"/>
      <c r="I17" s="14" t="s">
        <v>66</v>
      </c>
      <c r="J17" s="36" t="s">
        <v>80</v>
      </c>
      <c r="K17" s="102"/>
      <c r="L17" s="102">
        <v>13048</v>
      </c>
      <c r="M17" s="102">
        <v>25968</v>
      </c>
      <c r="N17" s="102"/>
      <c r="O17" s="14" t="s">
        <v>66</v>
      </c>
      <c r="P17" s="36" t="s">
        <v>80</v>
      </c>
      <c r="Q17" s="102"/>
      <c r="R17" s="14" t="s">
        <v>66</v>
      </c>
      <c r="S17" s="239" t="s">
        <v>80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313" t="s">
        <v>78</v>
      </c>
      <c r="B18" s="75"/>
      <c r="C18" s="18">
        <v>26772</v>
      </c>
      <c r="D18" s="19">
        <v>43103</v>
      </c>
      <c r="E18" s="20">
        <v>11274</v>
      </c>
      <c r="F18" s="22" t="s">
        <v>66</v>
      </c>
      <c r="G18" s="236" t="s">
        <v>80</v>
      </c>
      <c r="H18" s="51"/>
      <c r="I18" s="22" t="s">
        <v>66</v>
      </c>
      <c r="J18" s="51" t="s">
        <v>80</v>
      </c>
      <c r="K18" s="18"/>
      <c r="L18" s="18">
        <v>15856</v>
      </c>
      <c r="M18" s="18">
        <v>34569</v>
      </c>
      <c r="N18" s="18"/>
      <c r="O18" s="22" t="s">
        <v>66</v>
      </c>
      <c r="P18" s="51" t="s">
        <v>80</v>
      </c>
      <c r="Q18" s="18"/>
      <c r="R18" s="22" t="s">
        <v>66</v>
      </c>
      <c r="S18" s="53" t="s">
        <v>80</v>
      </c>
      <c r="T18" s="231"/>
      <c r="U18" s="231"/>
      <c r="V18" s="231"/>
      <c r="W18" s="101"/>
      <c r="X18" s="101"/>
      <c r="Y18" s="231"/>
      <c r="Z18" s="231"/>
      <c r="AA18" s="231"/>
      <c r="AB18" s="125"/>
      <c r="AC18" s="231"/>
      <c r="AD18" s="231"/>
      <c r="AE18" s="231"/>
      <c r="AF18" s="231"/>
      <c r="AG18" s="231"/>
    </row>
    <row r="19" spans="1:33" ht="12.75">
      <c r="A19" s="128" t="s">
        <v>88</v>
      </c>
      <c r="B19" s="125"/>
      <c r="C19" s="27">
        <v>23831</v>
      </c>
      <c r="D19" s="29">
        <v>39978</v>
      </c>
      <c r="E19" s="30">
        <v>10098</v>
      </c>
      <c r="F19" s="52" t="s">
        <v>66</v>
      </c>
      <c r="G19" s="235" t="s">
        <v>80</v>
      </c>
      <c r="H19" s="102"/>
      <c r="I19" s="14" t="s">
        <v>66</v>
      </c>
      <c r="J19" s="36" t="s">
        <v>80</v>
      </c>
      <c r="K19" s="27"/>
      <c r="L19" s="27">
        <v>13930</v>
      </c>
      <c r="M19" s="27">
        <v>32242</v>
      </c>
      <c r="N19" s="27"/>
      <c r="O19" s="14" t="s">
        <v>66</v>
      </c>
      <c r="P19" s="36" t="s">
        <v>80</v>
      </c>
      <c r="Q19" s="27"/>
      <c r="R19" s="14" t="s">
        <v>66</v>
      </c>
      <c r="S19" s="54" t="s">
        <v>80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313" t="s">
        <v>90</v>
      </c>
      <c r="B20" s="75"/>
      <c r="C20" s="18">
        <v>22981</v>
      </c>
      <c r="D20" s="19">
        <v>38328</v>
      </c>
      <c r="E20" s="20">
        <v>9207</v>
      </c>
      <c r="F20" s="22" t="s">
        <v>66</v>
      </c>
      <c r="G20" s="236" t="s">
        <v>80</v>
      </c>
      <c r="H20" s="51"/>
      <c r="I20" s="22" t="s">
        <v>66</v>
      </c>
      <c r="J20" s="51" t="s">
        <v>80</v>
      </c>
      <c r="K20" s="18"/>
      <c r="L20" s="18">
        <v>14604</v>
      </c>
      <c r="M20" s="18">
        <v>31088</v>
      </c>
      <c r="N20" s="18"/>
      <c r="O20" s="22" t="s">
        <v>66</v>
      </c>
      <c r="P20" s="51" t="s">
        <v>80</v>
      </c>
      <c r="Q20" s="18"/>
      <c r="R20" s="22" t="s">
        <v>66</v>
      </c>
      <c r="S20" s="53" t="s">
        <v>80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8" t="s">
        <v>97</v>
      </c>
      <c r="B21" s="90"/>
      <c r="C21" s="33">
        <v>21707</v>
      </c>
      <c r="D21" s="33">
        <v>32121</v>
      </c>
      <c r="E21" s="38">
        <v>9311</v>
      </c>
      <c r="F21" s="52" t="s">
        <v>66</v>
      </c>
      <c r="G21" s="235" t="s">
        <v>80</v>
      </c>
      <c r="H21" s="102"/>
      <c r="I21" s="14" t="s">
        <v>66</v>
      </c>
      <c r="J21" s="36" t="s">
        <v>80</v>
      </c>
      <c r="K21" s="36"/>
      <c r="L21" s="36">
        <v>12615</v>
      </c>
      <c r="M21" s="36">
        <v>24673</v>
      </c>
      <c r="N21" s="36"/>
      <c r="O21" s="14" t="s">
        <v>66</v>
      </c>
      <c r="P21" s="36" t="s">
        <v>80</v>
      </c>
      <c r="Q21" s="27"/>
      <c r="R21" s="14" t="s">
        <v>66</v>
      </c>
      <c r="S21" s="54" t="s">
        <v>80</v>
      </c>
      <c r="T21" s="231"/>
      <c r="U21" s="231"/>
      <c r="V21" s="231"/>
      <c r="W21" s="101"/>
      <c r="X21" s="10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12.75">
      <c r="A22" s="313" t="s">
        <v>98</v>
      </c>
      <c r="B22" s="75"/>
      <c r="C22" s="25">
        <v>21009</v>
      </c>
      <c r="D22" s="25">
        <v>30436</v>
      </c>
      <c r="E22" s="242">
        <v>8935</v>
      </c>
      <c r="F22" s="22" t="s">
        <v>66</v>
      </c>
      <c r="G22" s="236" t="s">
        <v>80</v>
      </c>
      <c r="H22" s="51"/>
      <c r="I22" s="22" t="s">
        <v>66</v>
      </c>
      <c r="J22" s="51" t="s">
        <v>80</v>
      </c>
      <c r="K22" s="51"/>
      <c r="L22" s="51">
        <v>11826</v>
      </c>
      <c r="M22" s="51">
        <v>23030</v>
      </c>
      <c r="N22" s="51"/>
      <c r="O22" s="22" t="s">
        <v>66</v>
      </c>
      <c r="P22" s="51" t="s">
        <v>80</v>
      </c>
      <c r="Q22" s="18"/>
      <c r="R22" s="22" t="s">
        <v>66</v>
      </c>
      <c r="S22" s="53" t="s">
        <v>80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8" t="s">
        <v>99</v>
      </c>
      <c r="B23" s="119"/>
      <c r="C23" s="43">
        <v>20307</v>
      </c>
      <c r="D23" s="44">
        <v>26508</v>
      </c>
      <c r="E23" s="89">
        <v>8419</v>
      </c>
      <c r="F23" s="52" t="s">
        <v>66</v>
      </c>
      <c r="G23" s="235" t="s">
        <v>80</v>
      </c>
      <c r="H23" s="87"/>
      <c r="I23" s="14" t="s">
        <v>66</v>
      </c>
      <c r="J23" s="36" t="s">
        <v>80</v>
      </c>
      <c r="K23" s="87"/>
      <c r="L23" s="87">
        <v>11001</v>
      </c>
      <c r="M23" s="87">
        <v>18618</v>
      </c>
      <c r="N23" s="87"/>
      <c r="O23" s="14" t="s">
        <v>66</v>
      </c>
      <c r="P23" s="36" t="s">
        <v>80</v>
      </c>
      <c r="Q23" s="47"/>
      <c r="R23" s="14" t="s">
        <v>66</v>
      </c>
      <c r="S23" s="55" t="s">
        <v>80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313" t="s">
        <v>100</v>
      </c>
      <c r="B24" s="340">
        <v>2016</v>
      </c>
      <c r="C24" s="240">
        <v>18890</v>
      </c>
      <c r="D24" s="241">
        <v>27467</v>
      </c>
      <c r="E24" s="242">
        <v>7893</v>
      </c>
      <c r="F24" s="74" t="s">
        <v>66</v>
      </c>
      <c r="G24" s="236" t="s">
        <v>80</v>
      </c>
      <c r="H24" s="243"/>
      <c r="I24" s="74" t="s">
        <v>66</v>
      </c>
      <c r="J24" s="236" t="s">
        <v>80</v>
      </c>
      <c r="K24" s="243"/>
      <c r="L24" s="243">
        <v>10096</v>
      </c>
      <c r="M24" s="243">
        <v>19741</v>
      </c>
      <c r="N24" s="243"/>
      <c r="O24" s="74" t="s">
        <v>66</v>
      </c>
      <c r="P24" s="236" t="s">
        <v>80</v>
      </c>
      <c r="Q24" s="244"/>
      <c r="R24" s="74" t="s">
        <v>66</v>
      </c>
      <c r="S24" s="245" t="s">
        <v>80</v>
      </c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8" t="s">
        <v>104</v>
      </c>
      <c r="B25" s="130">
        <v>2017</v>
      </c>
      <c r="C25" s="43">
        <v>19713</v>
      </c>
      <c r="D25" s="44">
        <v>29829</v>
      </c>
      <c r="E25" s="89">
        <v>8501</v>
      </c>
      <c r="F25" s="45" t="s">
        <v>66</v>
      </c>
      <c r="G25" s="146" t="s">
        <v>80</v>
      </c>
      <c r="H25" s="87"/>
      <c r="I25" s="45" t="s">
        <v>66</v>
      </c>
      <c r="J25" s="146" t="s">
        <v>80</v>
      </c>
      <c r="K25" s="87"/>
      <c r="L25" s="87">
        <v>10289</v>
      </c>
      <c r="M25" s="87">
        <v>20374</v>
      </c>
      <c r="N25" s="87"/>
      <c r="O25" s="45" t="s">
        <v>66</v>
      </c>
      <c r="P25" s="146" t="s">
        <v>80</v>
      </c>
      <c r="Q25" s="47"/>
      <c r="R25" s="45" t="s">
        <v>66</v>
      </c>
      <c r="S25" s="55" t="s">
        <v>80</v>
      </c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313" t="s">
        <v>105</v>
      </c>
      <c r="B26" s="301">
        <v>2018</v>
      </c>
      <c r="C26" s="240">
        <v>18689.804</v>
      </c>
      <c r="D26" s="240">
        <v>30877.117</v>
      </c>
      <c r="E26" s="305">
        <v>8052.585</v>
      </c>
      <c r="F26" s="74" t="s">
        <v>66</v>
      </c>
      <c r="G26" s="302" t="s">
        <v>80</v>
      </c>
      <c r="H26" s="303"/>
      <c r="I26" s="304" t="s">
        <v>66</v>
      </c>
      <c r="J26" s="302" t="s">
        <v>80</v>
      </c>
      <c r="K26" s="240"/>
      <c r="L26" s="240">
        <v>9514.016</v>
      </c>
      <c r="M26" s="240">
        <v>19988.428</v>
      </c>
      <c r="N26" s="243"/>
      <c r="O26" s="74" t="s">
        <v>66</v>
      </c>
      <c r="P26" s="236" t="s">
        <v>80</v>
      </c>
      <c r="Q26" s="244"/>
      <c r="R26" s="74" t="s">
        <v>66</v>
      </c>
      <c r="S26" s="245" t="s">
        <v>80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8" t="s">
        <v>106</v>
      </c>
      <c r="B27" s="130">
        <v>2019</v>
      </c>
      <c r="C27" s="43">
        <v>17544.349</v>
      </c>
      <c r="D27" s="43">
        <v>31784.602</v>
      </c>
      <c r="E27" s="246">
        <v>7516.166</v>
      </c>
      <c r="F27" s="45" t="s">
        <v>66</v>
      </c>
      <c r="G27" s="148" t="s">
        <v>80</v>
      </c>
      <c r="H27" s="247"/>
      <c r="I27" s="147" t="s">
        <v>66</v>
      </c>
      <c r="J27" s="148" t="s">
        <v>80</v>
      </c>
      <c r="K27" s="43"/>
      <c r="L27" s="43">
        <v>9066.643</v>
      </c>
      <c r="M27" s="43">
        <v>23035.136</v>
      </c>
      <c r="N27" s="87"/>
      <c r="O27" s="45" t="s">
        <v>66</v>
      </c>
      <c r="P27" s="146" t="s">
        <v>80</v>
      </c>
      <c r="Q27" s="47"/>
      <c r="R27" s="45" t="s">
        <v>66</v>
      </c>
      <c r="S27" s="55" t="s">
        <v>80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313" t="s">
        <v>109</v>
      </c>
      <c r="B28" s="301">
        <v>2020</v>
      </c>
      <c r="C28" s="240">
        <v>13792.868999999999</v>
      </c>
      <c r="D28" s="240">
        <v>26189.96</v>
      </c>
      <c r="E28" s="305">
        <v>5841.714</v>
      </c>
      <c r="F28" s="74" t="s">
        <v>66</v>
      </c>
      <c r="G28" s="302" t="s">
        <v>80</v>
      </c>
      <c r="H28" s="303"/>
      <c r="I28" s="304" t="s">
        <v>66</v>
      </c>
      <c r="J28" s="302" t="s">
        <v>80</v>
      </c>
      <c r="K28" s="240"/>
      <c r="L28" s="240">
        <v>7507.716</v>
      </c>
      <c r="M28" s="240">
        <v>18635.004</v>
      </c>
      <c r="N28" s="243"/>
      <c r="O28" s="74" t="s">
        <v>66</v>
      </c>
      <c r="P28" s="236" t="s">
        <v>80</v>
      </c>
      <c r="Q28" s="244"/>
      <c r="R28" s="74" t="s">
        <v>66</v>
      </c>
      <c r="S28" s="245" t="s">
        <v>80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42" t="s">
        <v>114</v>
      </c>
      <c r="B29" s="143">
        <v>2021</v>
      </c>
      <c r="C29" s="248">
        <v>16925.256999999998</v>
      </c>
      <c r="D29" s="248">
        <v>32185.738</v>
      </c>
      <c r="E29" s="249">
        <v>7863.846999999999</v>
      </c>
      <c r="F29" s="144"/>
      <c r="G29" s="250"/>
      <c r="H29" s="251"/>
      <c r="I29" s="149"/>
      <c r="J29" s="250"/>
      <c r="K29" s="248"/>
      <c r="L29" s="248">
        <v>7874.183999999998</v>
      </c>
      <c r="M29" s="248">
        <v>21696.471</v>
      </c>
      <c r="N29" s="248"/>
      <c r="O29" s="144"/>
      <c r="P29" s="252"/>
      <c r="Q29" s="248"/>
      <c r="R29" s="144"/>
      <c r="S29" s="253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254"/>
      <c r="B30" s="101" t="s">
        <v>84</v>
      </c>
      <c r="C30" s="33"/>
      <c r="D30" s="33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255"/>
      <c r="P30" s="186"/>
      <c r="Q30" s="186"/>
      <c r="R30" s="186"/>
      <c r="S30" s="186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254"/>
      <c r="B31" s="101"/>
      <c r="C31" s="186"/>
      <c r="D31" s="186"/>
      <c r="E31" s="186"/>
      <c r="F31" s="186"/>
      <c r="G31" s="36"/>
      <c r="H31" s="186"/>
      <c r="I31" s="186"/>
      <c r="J31" s="186"/>
      <c r="K31" s="186"/>
      <c r="L31" s="186"/>
      <c r="M31" s="186"/>
      <c r="N31" s="36"/>
      <c r="O31" s="186"/>
      <c r="P31" s="186"/>
      <c r="Q31" s="186"/>
      <c r="R31" s="186"/>
      <c r="S31" s="186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101" t="s">
        <v>81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231"/>
      <c r="X32" s="23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54"/>
      <c r="B33" s="83"/>
      <c r="C33" s="83" t="s">
        <v>21</v>
      </c>
      <c r="D33" s="84"/>
      <c r="E33" s="85" t="s">
        <v>22</v>
      </c>
      <c r="F33" s="83" t="s">
        <v>26</v>
      </c>
      <c r="G33" s="83"/>
      <c r="H33" s="83"/>
      <c r="I33" s="83" t="s">
        <v>27</v>
      </c>
      <c r="J33" s="83"/>
      <c r="K33" s="83"/>
      <c r="L33" s="83" t="s">
        <v>28</v>
      </c>
      <c r="M33" s="83"/>
      <c r="N33" s="83"/>
      <c r="O33" s="83" t="s">
        <v>29</v>
      </c>
      <c r="P33" s="83"/>
      <c r="Q33" s="83"/>
      <c r="R33" s="83" t="s">
        <v>30</v>
      </c>
      <c r="S33" s="84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55"/>
      <c r="B34" s="5"/>
      <c r="C34" s="156" t="s">
        <v>82</v>
      </c>
      <c r="D34" s="157" t="s">
        <v>20</v>
      </c>
      <c r="E34" s="158" t="s">
        <v>82</v>
      </c>
      <c r="F34" s="156" t="s">
        <v>82</v>
      </c>
      <c r="G34" s="156" t="s">
        <v>20</v>
      </c>
      <c r="H34" s="156"/>
      <c r="I34" s="156" t="s">
        <v>82</v>
      </c>
      <c r="J34" s="156" t="s">
        <v>20</v>
      </c>
      <c r="K34" s="156" t="s">
        <v>83</v>
      </c>
      <c r="L34" s="156" t="s">
        <v>82</v>
      </c>
      <c r="M34" s="156" t="s">
        <v>25</v>
      </c>
      <c r="N34" s="156" t="s">
        <v>83</v>
      </c>
      <c r="O34" s="156" t="s">
        <v>82</v>
      </c>
      <c r="P34" s="156" t="s">
        <v>25</v>
      </c>
      <c r="Q34" s="156"/>
      <c r="R34" s="156" t="s">
        <v>82</v>
      </c>
      <c r="S34" s="157" t="s">
        <v>25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313" t="s">
        <v>2</v>
      </c>
      <c r="B35" s="6"/>
      <c r="C35" s="51">
        <v>3756</v>
      </c>
      <c r="D35" s="56">
        <v>3557</v>
      </c>
      <c r="E35" s="57" t="s">
        <v>66</v>
      </c>
      <c r="F35" s="51">
        <v>271</v>
      </c>
      <c r="G35" s="51">
        <v>433</v>
      </c>
      <c r="H35" s="51"/>
      <c r="I35" s="51">
        <v>642</v>
      </c>
      <c r="J35" s="51">
        <v>1027</v>
      </c>
      <c r="K35" s="51"/>
      <c r="L35" s="51">
        <v>1601</v>
      </c>
      <c r="M35" s="51">
        <v>674</v>
      </c>
      <c r="N35" s="51"/>
      <c r="O35" s="51">
        <v>174</v>
      </c>
      <c r="P35" s="51">
        <v>112</v>
      </c>
      <c r="Q35" s="51"/>
      <c r="R35" s="51">
        <v>1069</v>
      </c>
      <c r="S35" s="56">
        <v>1311</v>
      </c>
      <c r="T35" s="101"/>
      <c r="U35" s="101"/>
      <c r="V35" s="101"/>
      <c r="W35" s="231"/>
      <c r="X35" s="23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23" t="s">
        <v>3</v>
      </c>
      <c r="B36" s="232"/>
      <c r="C36" s="36">
        <v>3688</v>
      </c>
      <c r="D36" s="37">
        <v>4326</v>
      </c>
      <c r="E36" s="15" t="s">
        <v>66</v>
      </c>
      <c r="F36" s="50">
        <v>244</v>
      </c>
      <c r="G36" s="36">
        <v>446</v>
      </c>
      <c r="H36" s="36"/>
      <c r="I36" s="36">
        <v>724</v>
      </c>
      <c r="J36" s="36">
        <v>1813</v>
      </c>
      <c r="K36" s="36"/>
      <c r="L36" s="36">
        <v>1512</v>
      </c>
      <c r="M36" s="36">
        <v>719</v>
      </c>
      <c r="N36" s="36"/>
      <c r="O36" s="36">
        <v>172</v>
      </c>
      <c r="P36" s="36">
        <v>98</v>
      </c>
      <c r="Q36" s="36"/>
      <c r="R36" s="36">
        <v>1036</v>
      </c>
      <c r="S36" s="37">
        <v>1251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313" t="s">
        <v>4</v>
      </c>
      <c r="B37" s="233"/>
      <c r="C37" s="51">
        <v>4417</v>
      </c>
      <c r="D37" s="56">
        <v>5448</v>
      </c>
      <c r="E37" s="57" t="s">
        <v>66</v>
      </c>
      <c r="F37" s="51">
        <v>294</v>
      </c>
      <c r="G37" s="51">
        <v>624</v>
      </c>
      <c r="H37" s="51"/>
      <c r="I37" s="51">
        <v>742</v>
      </c>
      <c r="J37" s="51">
        <v>2396</v>
      </c>
      <c r="K37" s="51"/>
      <c r="L37" s="51">
        <v>2134</v>
      </c>
      <c r="M37" s="51">
        <v>862</v>
      </c>
      <c r="N37" s="51"/>
      <c r="O37" s="51">
        <v>210</v>
      </c>
      <c r="P37" s="51">
        <v>187</v>
      </c>
      <c r="Q37" s="51"/>
      <c r="R37" s="51">
        <v>1040</v>
      </c>
      <c r="S37" s="56">
        <v>1379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23" t="s">
        <v>5</v>
      </c>
      <c r="B38" s="234"/>
      <c r="C38" s="36">
        <v>5414</v>
      </c>
      <c r="D38" s="37">
        <v>6367</v>
      </c>
      <c r="E38" s="15" t="s">
        <v>66</v>
      </c>
      <c r="F38" s="50">
        <v>240</v>
      </c>
      <c r="G38" s="36">
        <v>529</v>
      </c>
      <c r="H38" s="36"/>
      <c r="I38" s="36">
        <v>664</v>
      </c>
      <c r="J38" s="36">
        <v>1776</v>
      </c>
      <c r="K38" s="36"/>
      <c r="L38" s="36">
        <v>2702</v>
      </c>
      <c r="M38" s="36">
        <v>1328</v>
      </c>
      <c r="N38" s="36"/>
      <c r="O38" s="36">
        <v>260</v>
      </c>
      <c r="P38" s="36">
        <v>262</v>
      </c>
      <c r="Q38" s="36"/>
      <c r="R38" s="36">
        <v>1547</v>
      </c>
      <c r="S38" s="37">
        <v>2471</v>
      </c>
      <c r="T38" s="101"/>
      <c r="U38" s="101"/>
      <c r="V38" s="101"/>
      <c r="W38" s="100"/>
      <c r="X38" s="100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313" t="s">
        <v>69</v>
      </c>
      <c r="B39" s="233"/>
      <c r="C39" s="51">
        <v>7609</v>
      </c>
      <c r="D39" s="56">
        <v>8255</v>
      </c>
      <c r="E39" s="57" t="s">
        <v>66</v>
      </c>
      <c r="F39" s="51" t="s">
        <v>66</v>
      </c>
      <c r="G39" s="51" t="s">
        <v>80</v>
      </c>
      <c r="H39" s="51"/>
      <c r="I39" s="51" t="s">
        <v>66</v>
      </c>
      <c r="J39" s="51" t="s">
        <v>80</v>
      </c>
      <c r="K39" s="51"/>
      <c r="L39" s="51" t="s">
        <v>66</v>
      </c>
      <c r="M39" s="51" t="s">
        <v>80</v>
      </c>
      <c r="N39" s="51"/>
      <c r="O39" s="51" t="s">
        <v>66</v>
      </c>
      <c r="P39" s="51" t="s">
        <v>80</v>
      </c>
      <c r="Q39" s="51"/>
      <c r="R39" s="51" t="s">
        <v>66</v>
      </c>
      <c r="S39" s="56" t="s">
        <v>80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23" t="s">
        <v>67</v>
      </c>
      <c r="B40" s="234"/>
      <c r="C40" s="36">
        <v>9656</v>
      </c>
      <c r="D40" s="37">
        <v>11834</v>
      </c>
      <c r="E40" s="15"/>
      <c r="F40" s="294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313" t="s">
        <v>89</v>
      </c>
      <c r="B41" s="233"/>
      <c r="C41" s="51">
        <v>8856</v>
      </c>
      <c r="D41" s="56">
        <v>11215</v>
      </c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23" t="s">
        <v>70</v>
      </c>
      <c r="B42" s="234"/>
      <c r="C42" s="36">
        <v>8102</v>
      </c>
      <c r="D42" s="37">
        <v>9378</v>
      </c>
      <c r="E42" s="15"/>
      <c r="F42" s="52"/>
      <c r="G42" s="36"/>
      <c r="H42" s="36"/>
      <c r="I42" s="14"/>
      <c r="J42" s="36"/>
      <c r="K42" s="36"/>
      <c r="L42" s="14"/>
      <c r="M42" s="36"/>
      <c r="N42" s="36"/>
      <c r="O42" s="14"/>
      <c r="P42" s="36"/>
      <c r="Q42" s="36"/>
      <c r="R42" s="14"/>
      <c r="S42" s="37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13" t="s">
        <v>74</v>
      </c>
      <c r="B43" s="233"/>
      <c r="C43" s="51">
        <v>7196</v>
      </c>
      <c r="D43" s="56">
        <v>7993</v>
      </c>
      <c r="E43" s="5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2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3" t="s">
        <v>75</v>
      </c>
      <c r="B44" s="234"/>
      <c r="C44" s="36">
        <v>6498</v>
      </c>
      <c r="D44" s="37">
        <v>8225</v>
      </c>
      <c r="E44" s="15"/>
      <c r="F44" s="5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13" t="s">
        <v>76</v>
      </c>
      <c r="B45" s="233"/>
      <c r="C45" s="51">
        <v>5911</v>
      </c>
      <c r="D45" s="56">
        <v>7073</v>
      </c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6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8" t="s">
        <v>77</v>
      </c>
      <c r="B46" s="256"/>
      <c r="C46" s="102">
        <v>4169</v>
      </c>
      <c r="D46" s="104">
        <v>4353</v>
      </c>
      <c r="E46" s="58"/>
      <c r="F46" s="52"/>
      <c r="G46" s="36"/>
      <c r="H46" s="102"/>
      <c r="I46" s="14"/>
      <c r="J46" s="36"/>
      <c r="K46" s="102"/>
      <c r="L46" s="14"/>
      <c r="M46" s="36"/>
      <c r="N46" s="102"/>
      <c r="O46" s="14"/>
      <c r="P46" s="36"/>
      <c r="Q46" s="102"/>
      <c r="R46" s="14"/>
      <c r="S46" s="23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13" t="s">
        <v>78</v>
      </c>
      <c r="B47" s="233"/>
      <c r="C47" s="25">
        <v>4960</v>
      </c>
      <c r="D47" s="26">
        <v>4966</v>
      </c>
      <c r="E47" s="57"/>
      <c r="F47" s="22"/>
      <c r="G47" s="51"/>
      <c r="H47" s="51"/>
      <c r="I47" s="22"/>
      <c r="J47" s="51"/>
      <c r="K47" s="18"/>
      <c r="L47" s="22"/>
      <c r="M47" s="51"/>
      <c r="N47" s="18"/>
      <c r="O47" s="22"/>
      <c r="P47" s="51"/>
      <c r="Q47" s="18"/>
      <c r="R47" s="22"/>
      <c r="S47" s="53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s="16" customFormat="1" ht="12.75">
      <c r="A48" s="128" t="s">
        <v>88</v>
      </c>
      <c r="B48" s="125"/>
      <c r="C48" s="33">
        <v>4615</v>
      </c>
      <c r="D48" s="34">
        <v>4373</v>
      </c>
      <c r="E48" s="58"/>
      <c r="F48" s="52"/>
      <c r="G48" s="36"/>
      <c r="H48" s="102"/>
      <c r="I48" s="14"/>
      <c r="J48" s="36"/>
      <c r="K48" s="27"/>
      <c r="L48" s="14"/>
      <c r="M48" s="36"/>
      <c r="N48" s="27"/>
      <c r="O48" s="14"/>
      <c r="P48" s="36"/>
      <c r="Q48" s="27"/>
      <c r="R48" s="14"/>
      <c r="S48" s="54"/>
      <c r="T48" s="231"/>
      <c r="U48" s="231"/>
      <c r="V48" s="231"/>
      <c r="W48" s="101"/>
      <c r="X48" s="10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33" ht="12.75">
      <c r="A49" s="313" t="s">
        <v>90</v>
      </c>
      <c r="B49" s="297"/>
      <c r="C49" s="25">
        <v>4783</v>
      </c>
      <c r="D49" s="26">
        <v>4008</v>
      </c>
      <c r="E49" s="57"/>
      <c r="F49" s="22"/>
      <c r="G49" s="51"/>
      <c r="H49" s="51"/>
      <c r="I49" s="22"/>
      <c r="J49" s="51"/>
      <c r="K49" s="18"/>
      <c r="L49" s="22"/>
      <c r="M49" s="51"/>
      <c r="N49" s="18"/>
      <c r="O49" s="22"/>
      <c r="P49" s="51"/>
      <c r="Q49" s="18"/>
      <c r="R49" s="22"/>
      <c r="S49" s="53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8" t="s">
        <v>97</v>
      </c>
      <c r="B50" s="90"/>
      <c r="C50" s="33">
        <v>4632</v>
      </c>
      <c r="D50" s="33">
        <v>3702</v>
      </c>
      <c r="E50" s="59"/>
      <c r="F50" s="52"/>
      <c r="G50" s="36"/>
      <c r="H50" s="102"/>
      <c r="I50" s="14"/>
      <c r="J50" s="36"/>
      <c r="K50" s="36"/>
      <c r="L50" s="14"/>
      <c r="M50" s="36"/>
      <c r="N50" s="36"/>
      <c r="O50" s="14"/>
      <c r="P50" s="36"/>
      <c r="Q50" s="27"/>
      <c r="R50" s="14"/>
      <c r="S50" s="54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s="16" customFormat="1" ht="12.75">
      <c r="A51" s="313" t="s">
        <v>98</v>
      </c>
      <c r="B51" s="233"/>
      <c r="C51" s="25">
        <v>4582</v>
      </c>
      <c r="D51" s="25">
        <v>3846</v>
      </c>
      <c r="E51" s="60"/>
      <c r="F51" s="22"/>
      <c r="G51" s="51"/>
      <c r="H51" s="51"/>
      <c r="I51" s="22"/>
      <c r="J51" s="51"/>
      <c r="K51" s="51"/>
      <c r="L51" s="22"/>
      <c r="M51" s="51"/>
      <c r="N51" s="51"/>
      <c r="O51" s="22"/>
      <c r="P51" s="51"/>
      <c r="Q51" s="18"/>
      <c r="R51" s="22"/>
      <c r="S51" s="53"/>
      <c r="T51" s="231"/>
      <c r="U51" s="231"/>
      <c r="V51" s="231"/>
      <c r="W51" s="101"/>
      <c r="X51" s="10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33" ht="12.75">
      <c r="A52" s="118" t="s">
        <v>99</v>
      </c>
      <c r="B52" s="119"/>
      <c r="C52" s="43">
        <v>3603</v>
      </c>
      <c r="D52" s="43">
        <v>3127</v>
      </c>
      <c r="E52" s="61"/>
      <c r="F52" s="52"/>
      <c r="G52" s="36"/>
      <c r="H52" s="87"/>
      <c r="I52" s="14"/>
      <c r="J52" s="36"/>
      <c r="K52" s="87"/>
      <c r="L52" s="14"/>
      <c r="M52" s="36"/>
      <c r="N52" s="87"/>
      <c r="O52" s="14"/>
      <c r="P52" s="36"/>
      <c r="Q52" s="47"/>
      <c r="R52" s="14"/>
      <c r="S52" s="55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13" t="s">
        <v>100</v>
      </c>
      <c r="B53" s="340">
        <v>2016</v>
      </c>
      <c r="C53" s="97">
        <v>3759</v>
      </c>
      <c r="D53" s="97">
        <v>3778</v>
      </c>
      <c r="E53" s="76"/>
      <c r="F53" s="74"/>
      <c r="G53" s="236"/>
      <c r="H53" s="243"/>
      <c r="I53" s="74"/>
      <c r="J53" s="236"/>
      <c r="K53" s="243"/>
      <c r="L53" s="74"/>
      <c r="M53" s="236"/>
      <c r="N53" s="243"/>
      <c r="O53" s="74"/>
      <c r="P53" s="236"/>
      <c r="Q53" s="244"/>
      <c r="R53" s="74"/>
      <c r="S53" s="245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s="35" customFormat="1" ht="12.75">
      <c r="A54" s="128" t="s">
        <v>104</v>
      </c>
      <c r="B54" s="314">
        <v>2017</v>
      </c>
      <c r="C54" s="133">
        <v>3852</v>
      </c>
      <c r="D54" s="133">
        <v>3536</v>
      </c>
      <c r="E54" s="137"/>
      <c r="F54" s="45"/>
      <c r="G54" s="146"/>
      <c r="H54" s="87"/>
      <c r="I54" s="45"/>
      <c r="J54" s="146"/>
      <c r="K54" s="87"/>
      <c r="L54" s="45"/>
      <c r="M54" s="146"/>
      <c r="N54" s="87"/>
      <c r="O54" s="45"/>
      <c r="P54" s="146"/>
      <c r="Q54" s="47"/>
      <c r="R54" s="45"/>
      <c r="S54" s="55"/>
      <c r="T54" s="100"/>
      <c r="U54" s="100"/>
      <c r="V54" s="100"/>
      <c r="W54" s="101"/>
      <c r="X54" s="101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s="35" customFormat="1" ht="12.75">
      <c r="A55" s="313" t="s">
        <v>105</v>
      </c>
      <c r="B55" s="315">
        <v>2018</v>
      </c>
      <c r="C55" s="243">
        <v>4117.475</v>
      </c>
      <c r="D55" s="243">
        <v>3883.444</v>
      </c>
      <c r="E55" s="298"/>
      <c r="F55" s="298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299"/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ht="12.75">
      <c r="A56" s="118" t="s">
        <v>106</v>
      </c>
      <c r="B56" s="314">
        <v>2019</v>
      </c>
      <c r="C56" s="87">
        <v>4240.079</v>
      </c>
      <c r="D56" s="87">
        <v>3731.987</v>
      </c>
      <c r="E56" s="257"/>
      <c r="F56" s="257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258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313" t="s">
        <v>109</v>
      </c>
      <c r="B57" s="315">
        <v>2020</v>
      </c>
      <c r="C57" s="243">
        <v>3871.824</v>
      </c>
      <c r="D57" s="300">
        <v>3184.2170000000006</v>
      </c>
      <c r="E57" s="306"/>
      <c r="F57" s="298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29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42" t="s">
        <v>114</v>
      </c>
      <c r="B58" s="316">
        <v>2021</v>
      </c>
      <c r="C58" s="80">
        <v>3918.8410000000003</v>
      </c>
      <c r="D58" s="80">
        <v>3683.536</v>
      </c>
      <c r="E58" s="259"/>
      <c r="F58" s="25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09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80" zoomScaleNormal="90" zoomScaleSheetLayoutView="80" zoomScalePageLayoutView="0" workbookViewId="0" topLeftCell="A10">
      <selection activeCell="C37" sqref="C37"/>
    </sheetView>
  </sheetViews>
  <sheetFormatPr defaultColWidth="9.00390625" defaultRowHeight="13.5"/>
  <cols>
    <col min="1" max="1" width="12.50390625" style="0" customWidth="1"/>
    <col min="2" max="2" width="12.625" style="0" customWidth="1"/>
    <col min="3" max="3" width="7.75390625" style="0" customWidth="1"/>
    <col min="4" max="4" width="9.125" style="0" customWidth="1"/>
    <col min="5" max="5" width="6.875" style="0" bestFit="1" customWidth="1"/>
    <col min="6" max="6" width="10.00390625" style="0" customWidth="1"/>
    <col min="7" max="7" width="6.87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6.125" style="0" customWidth="1"/>
    <col min="23" max="23" width="6.125" style="0" customWidth="1"/>
    <col min="25" max="25" width="6.125" style="0" customWidth="1"/>
    <col min="27" max="27" width="7.00390625" style="0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95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39</v>
      </c>
      <c r="C4" s="83"/>
      <c r="D4" s="83"/>
      <c r="E4" s="83"/>
      <c r="F4" s="154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23</v>
      </c>
      <c r="C5" s="8" t="s">
        <v>37</v>
      </c>
      <c r="D5" s="156" t="s">
        <v>20</v>
      </c>
      <c r="E5" s="8" t="s">
        <v>37</v>
      </c>
      <c r="F5" s="155" t="s">
        <v>23</v>
      </c>
      <c r="G5" s="9" t="s">
        <v>37</v>
      </c>
      <c r="H5" s="156" t="s">
        <v>23</v>
      </c>
      <c r="I5" s="8" t="s">
        <v>37</v>
      </c>
      <c r="J5" s="156" t="s">
        <v>20</v>
      </c>
      <c r="K5" s="9" t="s">
        <v>37</v>
      </c>
      <c r="L5" s="156" t="s">
        <v>23</v>
      </c>
      <c r="M5" s="8" t="s">
        <v>37</v>
      </c>
      <c r="N5" s="156" t="s">
        <v>20</v>
      </c>
      <c r="O5" s="9" t="s">
        <v>37</v>
      </c>
      <c r="P5" s="156" t="s">
        <v>23</v>
      </c>
      <c r="Q5" s="8" t="s">
        <v>37</v>
      </c>
      <c r="R5" s="156" t="s">
        <v>25</v>
      </c>
      <c r="S5" s="9" t="s">
        <v>37</v>
      </c>
      <c r="T5" s="156" t="s">
        <v>23</v>
      </c>
      <c r="U5" s="8" t="s">
        <v>37</v>
      </c>
      <c r="V5" s="156" t="s">
        <v>25</v>
      </c>
      <c r="W5" s="9" t="s">
        <v>37</v>
      </c>
      <c r="X5" s="156" t="s">
        <v>23</v>
      </c>
      <c r="Y5" s="8" t="s">
        <v>37</v>
      </c>
      <c r="Z5" s="156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'ダイカスト合計(月別集計)'!A18</f>
        <v>令和3年１月</v>
      </c>
      <c r="B7" s="51">
        <f>+'ダイカスト合計(月別集計)'!C18</f>
        <v>76656</v>
      </c>
      <c r="C7" s="193">
        <v>0.9680912503609587</v>
      </c>
      <c r="D7" s="51">
        <f>+'ダイカスト合計(月別集計)'!D18</f>
        <v>48575</v>
      </c>
      <c r="E7" s="193"/>
      <c r="F7" s="192">
        <f>+'ダイカスト合計(月別集計)'!E18</f>
        <v>24384</v>
      </c>
      <c r="G7" s="194"/>
      <c r="H7" s="208" t="s">
        <v>60</v>
      </c>
      <c r="I7" s="209" t="s">
        <v>64</v>
      </c>
      <c r="J7" s="208" t="s">
        <v>60</v>
      </c>
      <c r="K7" s="210" t="s">
        <v>64</v>
      </c>
      <c r="L7" s="208" t="s">
        <v>60</v>
      </c>
      <c r="M7" s="209" t="s">
        <v>64</v>
      </c>
      <c r="N7" s="208" t="s">
        <v>60</v>
      </c>
      <c r="O7" s="210" t="s">
        <v>64</v>
      </c>
      <c r="P7" s="192">
        <f>+'ダイカスト合計(月別集計)'!L18</f>
        <v>67404.128</v>
      </c>
      <c r="Q7" s="209">
        <v>0.9720295948454734</v>
      </c>
      <c r="R7" s="51">
        <f>+'ダイカスト合計(月別集計)'!M18</f>
        <v>40652</v>
      </c>
      <c r="S7" s="210"/>
      <c r="T7" s="208" t="s">
        <v>60</v>
      </c>
      <c r="U7" s="209" t="s">
        <v>64</v>
      </c>
      <c r="V7" s="208" t="s">
        <v>60</v>
      </c>
      <c r="W7" s="210" t="s">
        <v>64</v>
      </c>
      <c r="X7" s="208" t="s">
        <v>60</v>
      </c>
      <c r="Y7" s="209" t="s">
        <v>64</v>
      </c>
      <c r="Z7" s="208" t="s">
        <v>60</v>
      </c>
      <c r="AA7" s="210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'ダイカスト合計(月別集計)'!A19</f>
        <v>２月</v>
      </c>
      <c r="B8" s="102">
        <f>+'ダイカスト合計(月別集計)'!C19</f>
        <v>78306</v>
      </c>
      <c r="C8" s="202">
        <v>0.9208893426351313</v>
      </c>
      <c r="D8" s="87">
        <f>+'ダイカスト合計(月別集計)'!D19</f>
        <v>50050</v>
      </c>
      <c r="E8" s="190"/>
      <c r="F8" s="105">
        <f>+'ダイカスト合計(月別集計)'!E19</f>
        <v>24456</v>
      </c>
      <c r="G8" s="191"/>
      <c r="H8" s="36"/>
      <c r="I8" s="190"/>
      <c r="J8" s="36"/>
      <c r="K8" s="191"/>
      <c r="L8" s="36"/>
      <c r="M8" s="190"/>
      <c r="N8" s="36"/>
      <c r="O8" s="191"/>
      <c r="P8" s="227">
        <f>+'ダイカスト合計(月別集計)'!L19</f>
        <v>68264.485</v>
      </c>
      <c r="Q8" s="228">
        <v>0.9218826186260168</v>
      </c>
      <c r="R8" s="87">
        <f>+'ダイカスト合計(月別集計)'!M19</f>
        <v>41422</v>
      </c>
      <c r="S8" s="229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'ダイカスト合計(月別集計)'!A20</f>
        <v>３月</v>
      </c>
      <c r="B9" s="51">
        <f>+'ダイカスト合計(月別集計)'!C20</f>
        <v>89800</v>
      </c>
      <c r="C9" s="193">
        <v>0.8954831531757546</v>
      </c>
      <c r="D9" s="51">
        <f>+'ダイカスト合計(月別集計)'!D20</f>
        <v>56612</v>
      </c>
      <c r="E9" s="193"/>
      <c r="F9" s="192">
        <f>+'ダイカスト合計(月別集計)'!E20</f>
        <v>28663</v>
      </c>
      <c r="G9" s="194"/>
      <c r="H9" s="51"/>
      <c r="I9" s="193"/>
      <c r="J9" s="51"/>
      <c r="K9" s="194"/>
      <c r="L9" s="51"/>
      <c r="M9" s="193"/>
      <c r="N9" s="51"/>
      <c r="O9" s="194"/>
      <c r="P9" s="192">
        <f>+'ダイカスト合計(月別集計)'!L20</f>
        <v>78633.07400000001</v>
      </c>
      <c r="Q9" s="193">
        <v>0.8979561684314208</v>
      </c>
      <c r="R9" s="51">
        <f>+'ダイカスト合計(月別集計)'!M20</f>
        <v>47026</v>
      </c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'ダイカスト合計(月別集計)'!A21</f>
        <v>４月</v>
      </c>
      <c r="B10" s="102">
        <f>+'ダイカスト合計(月別集計)'!C21</f>
        <v>85068</v>
      </c>
      <c r="C10" s="202">
        <v>0.6106604602343385</v>
      </c>
      <c r="D10" s="87">
        <f>+'ダイカスト合計(月別集計)'!D21</f>
        <v>54490</v>
      </c>
      <c r="E10" s="190"/>
      <c r="F10" s="105">
        <f>+'ダイカスト合計(月別集計)'!E21</f>
        <v>27028</v>
      </c>
      <c r="G10" s="191"/>
      <c r="H10" s="36"/>
      <c r="I10" s="190"/>
      <c r="J10" s="36"/>
      <c r="K10" s="191"/>
      <c r="L10" s="36"/>
      <c r="M10" s="190"/>
      <c r="N10" s="36"/>
      <c r="O10" s="191"/>
      <c r="P10" s="227">
        <f>+'ダイカスト合計(月別集計)'!L21</f>
        <v>74490</v>
      </c>
      <c r="Q10" s="228">
        <v>0.5942445507255679</v>
      </c>
      <c r="R10" s="87">
        <f>+'ダイカスト合計(月別集計)'!M21</f>
        <v>45227</v>
      </c>
      <c r="S10" s="229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'ダイカスト合計(月別集計)'!A22</f>
        <v>５月</v>
      </c>
      <c r="B11" s="51">
        <f>+'ダイカスト合計(月別集計)'!C22</f>
        <v>65325.4</v>
      </c>
      <c r="C11" s="193">
        <v>0.38869538175579066</v>
      </c>
      <c r="D11" s="51">
        <f>+'ダイカスト合計(月別集計)'!D22</f>
        <v>41971.9</v>
      </c>
      <c r="E11" s="193"/>
      <c r="F11" s="192">
        <f>+'ダイカスト合計(月別集計)'!E22</f>
        <v>20578.6</v>
      </c>
      <c r="G11" s="194"/>
      <c r="H11" s="51"/>
      <c r="I11" s="193"/>
      <c r="J11" s="51"/>
      <c r="K11" s="194"/>
      <c r="L11" s="51"/>
      <c r="M11" s="193"/>
      <c r="N11" s="51"/>
      <c r="O11" s="194"/>
      <c r="P11" s="192">
        <f>+'ダイカスト合計(月別集計)'!L22</f>
        <v>56491.600000000006</v>
      </c>
      <c r="Q11" s="193">
        <v>0.3767639158053402</v>
      </c>
      <c r="R11" s="51">
        <f>+'ダイカスト合計(月別集計)'!M22</f>
        <v>34340.8</v>
      </c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'ダイカスト合計(月別集計)'!A23</f>
        <v>６月</v>
      </c>
      <c r="B12" s="102">
        <f>+'ダイカスト合計(月別集計)'!C23</f>
        <v>85608.249</v>
      </c>
      <c r="C12" s="202">
        <v>0.5324417928641755</v>
      </c>
      <c r="D12" s="87">
        <f>+'ダイカスト合計(月別集計)'!D23</f>
        <v>54670.79</v>
      </c>
      <c r="E12" s="190"/>
      <c r="F12" s="105">
        <f>+'ダイカスト合計(月別集計)'!E23</f>
        <v>27406.818</v>
      </c>
      <c r="G12" s="191"/>
      <c r="H12" s="36"/>
      <c r="I12" s="190"/>
      <c r="J12" s="36"/>
      <c r="K12" s="191"/>
      <c r="L12" s="36"/>
      <c r="M12" s="190"/>
      <c r="N12" s="36"/>
      <c r="O12" s="191"/>
      <c r="P12" s="227">
        <f>+'ダイカスト合計(月別集計)'!L23</f>
        <v>74798.946</v>
      </c>
      <c r="Q12" s="228">
        <v>0.5276536902080297</v>
      </c>
      <c r="R12" s="87">
        <f>+'ダイカスト合計(月別集計)'!M23</f>
        <v>45151.486</v>
      </c>
      <c r="S12" s="19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'ダイカスト合計(月別集計)'!A24</f>
        <v>７月</v>
      </c>
      <c r="B13" s="51">
        <f>+'ダイカスト合計(月別集計)'!C24</f>
        <v>88057.784</v>
      </c>
      <c r="C13" s="193">
        <v>0.7530240052297108</v>
      </c>
      <c r="D13" s="51">
        <f>+'ダイカスト合計(月別集計)'!D24</f>
        <v>57350.732</v>
      </c>
      <c r="E13" s="193"/>
      <c r="F13" s="192">
        <f>+'ダイカスト合計(月別集計)'!E24</f>
        <v>28513.68</v>
      </c>
      <c r="G13" s="194"/>
      <c r="H13" s="51"/>
      <c r="I13" s="193"/>
      <c r="J13" s="51"/>
      <c r="K13" s="194"/>
      <c r="L13" s="51"/>
      <c r="M13" s="193"/>
      <c r="N13" s="51"/>
      <c r="O13" s="194"/>
      <c r="P13" s="192">
        <f>+'ダイカスト合計(月別集計)'!L24</f>
        <v>77519.603</v>
      </c>
      <c r="Q13" s="193">
        <v>0.7612777991952389</v>
      </c>
      <c r="R13" s="51">
        <f>+'ダイカスト合計(月別集計)'!M24</f>
        <v>47965.466</v>
      </c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'ダイカスト合計(月別集計)'!A25</f>
        <v>８月</v>
      </c>
      <c r="B14" s="102">
        <f>+'ダイカスト合計(月別集計)'!C25</f>
        <v>64912.98</v>
      </c>
      <c r="C14" s="202">
        <v>0.8220819057515165</v>
      </c>
      <c r="D14" s="87">
        <f>+'ダイカスト合計(月別集計)'!D25</f>
        <v>43557.474</v>
      </c>
      <c r="E14" s="190"/>
      <c r="F14" s="105">
        <f>+'ダイカスト合計(月別集計)'!E25</f>
        <v>19962.768</v>
      </c>
      <c r="G14" s="191"/>
      <c r="H14" s="36"/>
      <c r="I14" s="190"/>
      <c r="J14" s="36"/>
      <c r="K14" s="191"/>
      <c r="L14" s="36"/>
      <c r="M14" s="190"/>
      <c r="N14" s="36"/>
      <c r="O14" s="191"/>
      <c r="P14" s="227">
        <f>+'ダイカスト合計(月別集計)'!L25</f>
        <v>56477.827</v>
      </c>
      <c r="Q14" s="228">
        <v>0.8265118652677027</v>
      </c>
      <c r="R14" s="87">
        <f>+'ダイカスト合計(月別集計)'!M25</f>
        <v>35974.008</v>
      </c>
      <c r="S14" s="19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'ダイカスト合計(月別集計)'!A26</f>
        <v>９月</v>
      </c>
      <c r="B15" s="51">
        <f>+'ダイカスト合計(月別集計)'!C26</f>
        <v>64533.005</v>
      </c>
      <c r="C15" s="193">
        <v>0.9527397371335914</v>
      </c>
      <c r="D15" s="51">
        <f>+'ダイカスト合計(月別集計)'!D26</f>
        <v>44605.058</v>
      </c>
      <c r="E15" s="193"/>
      <c r="F15" s="192">
        <f>+'ダイカスト合計(月別集計)'!E26</f>
        <v>18504.457</v>
      </c>
      <c r="G15" s="194"/>
      <c r="H15" s="51"/>
      <c r="I15" s="193"/>
      <c r="J15" s="51"/>
      <c r="K15" s="194"/>
      <c r="L15" s="51"/>
      <c r="M15" s="193"/>
      <c r="N15" s="51"/>
      <c r="O15" s="194"/>
      <c r="P15" s="192">
        <f>+'ダイカスト合計(月別集計)'!L26</f>
        <v>55049.498</v>
      </c>
      <c r="Q15" s="193">
        <v>0.9591816205787781</v>
      </c>
      <c r="R15" s="51">
        <f>+'ダイカスト合計(月別集計)'!M26</f>
        <v>36169.81</v>
      </c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'ダイカスト合計(月別集計)'!A27</f>
        <v>１０月</v>
      </c>
      <c r="B16" s="102">
        <f>+'ダイカスト合計(月別集計)'!C27</f>
        <v>66700.44</v>
      </c>
      <c r="C16" s="202">
        <v>0.996522733742499</v>
      </c>
      <c r="D16" s="87">
        <f>+'ダイカスト合計(月別集計)'!D27</f>
        <v>46141.356</v>
      </c>
      <c r="E16" s="190"/>
      <c r="F16" s="105">
        <f>+'ダイカスト合計(月別集計)'!E27</f>
        <v>21756.463</v>
      </c>
      <c r="G16" s="191"/>
      <c r="H16" s="36"/>
      <c r="I16" s="190"/>
      <c r="J16" s="36"/>
      <c r="K16" s="191"/>
      <c r="L16" s="36"/>
      <c r="M16" s="190"/>
      <c r="N16" s="36"/>
      <c r="O16" s="191"/>
      <c r="P16" s="227">
        <f>+'ダイカスト合計(月別集計)'!L27</f>
        <v>57327.298</v>
      </c>
      <c r="Q16" s="228">
        <v>1.0008391309937013</v>
      </c>
      <c r="R16" s="87">
        <f>+'ダイカスト合計(月別集計)'!M27</f>
        <v>37515.632000000005</v>
      </c>
      <c r="S16" s="19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'ダイカスト合計(月別集計)'!A28</f>
        <v>１１月</v>
      </c>
      <c r="B17" s="51">
        <f>+'ダイカスト合計(月別集計)'!C28</f>
        <v>82064.064</v>
      </c>
      <c r="C17" s="193">
        <v>1.01330991161991</v>
      </c>
      <c r="D17" s="51">
        <f>+'ダイカスト合計(月別集計)'!D28</f>
        <v>55428.718</v>
      </c>
      <c r="E17" s="193"/>
      <c r="F17" s="192">
        <f>+'ダイカスト合計(月別集計)'!E28</f>
        <v>27795.664</v>
      </c>
      <c r="G17" s="194"/>
      <c r="H17" s="51"/>
      <c r="I17" s="193"/>
      <c r="J17" s="51"/>
      <c r="K17" s="194"/>
      <c r="L17" s="51"/>
      <c r="M17" s="193"/>
      <c r="N17" s="51"/>
      <c r="O17" s="194"/>
      <c r="P17" s="192">
        <f>+'ダイカスト合計(月別集計)'!L28</f>
        <v>71616.535</v>
      </c>
      <c r="Q17" s="193">
        <v>1.0117305404463974</v>
      </c>
      <c r="R17" s="51">
        <f>+'ダイカスト合計(月別集計)'!M28</f>
        <v>45805.275</v>
      </c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'ダイカスト合計(月別集計)'!A29</f>
        <v>１２月</v>
      </c>
      <c r="B18" s="80">
        <f>+'ダイカスト合計(月別集計)'!C29</f>
        <v>78948.572</v>
      </c>
      <c r="C18" s="204">
        <v>1.02850019229783</v>
      </c>
      <c r="D18" s="138">
        <f>+'ダイカスト合計(月別集計)'!D29</f>
        <v>53777.988</v>
      </c>
      <c r="E18" s="40"/>
      <c r="F18" s="217">
        <f>+'ダイカスト合計(月別集計)'!E29</f>
        <v>26794.95</v>
      </c>
      <c r="G18" s="41"/>
      <c r="H18" s="195"/>
      <c r="I18" s="40"/>
      <c r="J18" s="195"/>
      <c r="K18" s="41"/>
      <c r="L18" s="195"/>
      <c r="M18" s="40"/>
      <c r="N18" s="195"/>
      <c r="O18" s="41"/>
      <c r="P18" s="230">
        <f>+'ダイカスト合計(月別集計)'!L29</f>
        <v>68973.87700000001</v>
      </c>
      <c r="Q18" s="95">
        <v>0.9088276079991764</v>
      </c>
      <c r="R18" s="138">
        <f>+'ダイカスト合計(月別集計)'!M29</f>
        <v>44471.592</v>
      </c>
      <c r="S18" s="41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102"/>
      <c r="C19" s="90"/>
      <c r="D19" s="87"/>
      <c r="E19" s="190"/>
      <c r="F19" s="105"/>
      <c r="G19" s="91"/>
      <c r="H19" s="36"/>
      <c r="I19" s="36"/>
      <c r="J19" s="36"/>
      <c r="K19" s="37"/>
      <c r="L19" s="36"/>
      <c r="M19" s="36"/>
      <c r="N19" s="36"/>
      <c r="O19" s="37"/>
      <c r="P19" s="227"/>
      <c r="Q19" s="228"/>
      <c r="R19" s="87"/>
      <c r="S19" s="91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19</v>
      </c>
      <c r="B20" s="198">
        <f>+'ダイカスト合計(月別集計)'!C30</f>
        <v>925980.4940000001</v>
      </c>
      <c r="C20" s="198"/>
      <c r="D20" s="198">
        <f>+'ダイカスト合計(月別集計)'!D30</f>
        <v>607231.0160000001</v>
      </c>
      <c r="E20" s="211"/>
      <c r="F20" s="212">
        <f>+'ダイカスト合計(月別集計)'!E30</f>
        <v>295844.4</v>
      </c>
      <c r="G20" s="221"/>
      <c r="H20" s="198"/>
      <c r="I20" s="198"/>
      <c r="J20" s="198"/>
      <c r="K20" s="221"/>
      <c r="L20" s="198"/>
      <c r="M20" s="198"/>
      <c r="N20" s="198"/>
      <c r="O20" s="221"/>
      <c r="P20" s="212">
        <f>+'ダイカスト合計(月別集計)'!L30</f>
        <v>807046.871</v>
      </c>
      <c r="Q20" s="211"/>
      <c r="R20" s="198">
        <f>+'ダイカスト合計(月別集計)'!M30</f>
        <v>501721.069</v>
      </c>
      <c r="S20" s="93"/>
      <c r="T20" s="92"/>
      <c r="U20" s="92"/>
      <c r="V20" s="92"/>
      <c r="W20" s="93"/>
      <c r="X20" s="92"/>
      <c r="Y20" s="92"/>
      <c r="Z20" s="92"/>
      <c r="AA20" s="93"/>
      <c r="AB20" s="101"/>
      <c r="AC20" s="101"/>
      <c r="AD20" s="101"/>
      <c r="AE20" s="101"/>
      <c r="AF20" s="101"/>
      <c r="AG20" s="101"/>
    </row>
    <row r="21" spans="1:33" ht="12.75">
      <c r="A21" s="122" t="s">
        <v>71</v>
      </c>
      <c r="B21" s="102">
        <f>+'ダイカスト合計(月別集計)'!C31</f>
        <v>839131.246</v>
      </c>
      <c r="C21" s="205"/>
      <c r="D21" s="87">
        <f>+'ダイカスト合計(月別集計)'!D31</f>
        <v>524478.739</v>
      </c>
      <c r="E21" s="190"/>
      <c r="F21" s="105">
        <f>+'ダイカスト合計(月別集計)'!E31</f>
        <v>269618.735</v>
      </c>
      <c r="G21" s="206"/>
      <c r="H21" s="36"/>
      <c r="I21" s="205"/>
      <c r="J21" s="36"/>
      <c r="K21" s="206"/>
      <c r="L21" s="36"/>
      <c r="M21" s="205"/>
      <c r="N21" s="36"/>
      <c r="O21" s="206"/>
      <c r="P21" s="227">
        <f>+'ダイカスト合計(月別集計)'!L31</f>
        <v>742331.766</v>
      </c>
      <c r="Q21" s="228"/>
      <c r="R21" s="87">
        <f>+'ダイカスト合計(月別集計)'!M31</f>
        <v>441259.50499999995</v>
      </c>
      <c r="S21" s="206"/>
      <c r="T21" s="36"/>
      <c r="U21" s="205"/>
      <c r="V21" s="36"/>
      <c r="W21" s="206"/>
      <c r="X21" s="36"/>
      <c r="Y21" s="205"/>
      <c r="Z21" s="36"/>
      <c r="AA21" s="206"/>
      <c r="AB21" s="101"/>
      <c r="AC21" s="101"/>
      <c r="AD21" s="101"/>
      <c r="AE21" s="101"/>
      <c r="AF21" s="101"/>
      <c r="AG21" s="101"/>
    </row>
    <row r="22" spans="1:33" ht="12.75">
      <c r="A22" s="184" t="s">
        <v>17</v>
      </c>
      <c r="B22" s="10">
        <f>B20/$B$20</f>
        <v>1</v>
      </c>
      <c r="C22" s="10"/>
      <c r="D22" s="10">
        <f>D20/$D$20</f>
        <v>1</v>
      </c>
      <c r="E22" s="10"/>
      <c r="F22" s="13">
        <f>F20/$B$20</f>
        <v>0.3194931231456372</v>
      </c>
      <c r="G22" s="11"/>
      <c r="H22" s="10"/>
      <c r="I22" s="10"/>
      <c r="J22" s="10"/>
      <c r="K22" s="11"/>
      <c r="L22" s="10"/>
      <c r="M22" s="10"/>
      <c r="N22" s="10"/>
      <c r="O22" s="11"/>
      <c r="P22" s="13">
        <f>P20/$B$20</f>
        <v>0.8715592566251185</v>
      </c>
      <c r="Q22" s="10"/>
      <c r="R22" s="10">
        <f>R20/$D$20</f>
        <v>0.8262441406649096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55" t="s">
        <v>18</v>
      </c>
      <c r="B23" s="40">
        <f>B20/B21</f>
        <v>1.1034990037780097</v>
      </c>
      <c r="C23" s="40"/>
      <c r="D23" s="40">
        <f>D20/D21</f>
        <v>1.1577800411085875</v>
      </c>
      <c r="E23" s="40"/>
      <c r="F23" s="207">
        <f>F20/F21</f>
        <v>1.0972694460568553</v>
      </c>
      <c r="G23" s="41"/>
      <c r="H23" s="40"/>
      <c r="I23" s="40"/>
      <c r="J23" s="40"/>
      <c r="K23" s="41"/>
      <c r="L23" s="40"/>
      <c r="M23" s="40"/>
      <c r="N23" s="40"/>
      <c r="O23" s="41"/>
      <c r="P23" s="207">
        <f>P20/P21</f>
        <v>1.0871781432023484</v>
      </c>
      <c r="Q23" s="40"/>
      <c r="R23" s="40">
        <f>R20/R21</f>
        <v>1.1370204229368386</v>
      </c>
      <c r="S23" s="41"/>
      <c r="T23" s="40"/>
      <c r="U23" s="40"/>
      <c r="V23" s="40"/>
      <c r="W23" s="41"/>
      <c r="X23" s="40"/>
      <c r="Y23" s="40"/>
      <c r="Z23" s="40"/>
      <c r="AA23" s="41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'ダイカスト合計(月別集計)'!A34</f>
        <v>令和4年１月</v>
      </c>
      <c r="B25" s="51">
        <f>+'ダイカスト合計(月別集計)'!C34</f>
        <v>71608.458</v>
      </c>
      <c r="C25" s="193">
        <f aca="true" t="shared" si="0" ref="C25:C30">B25/B7</f>
        <v>0.9341533343769568</v>
      </c>
      <c r="D25" s="51">
        <f>+'ダイカスト合計(月別集計)'!D34</f>
        <v>50248.466</v>
      </c>
      <c r="E25" s="193">
        <f>D25/D7</f>
        <v>1.0344511785898096</v>
      </c>
      <c r="F25" s="192">
        <f>+'ダイカスト合計(月別集計)'!E34</f>
        <v>22949.229</v>
      </c>
      <c r="G25" s="194">
        <f>F25/F7</f>
        <v>0.9411593257874016</v>
      </c>
      <c r="H25" s="307" t="s">
        <v>60</v>
      </c>
      <c r="I25" s="308" t="s">
        <v>59</v>
      </c>
      <c r="J25" s="307" t="s">
        <v>60</v>
      </c>
      <c r="K25" s="308" t="s">
        <v>59</v>
      </c>
      <c r="L25" s="309" t="s">
        <v>60</v>
      </c>
      <c r="M25" s="308" t="s">
        <v>59</v>
      </c>
      <c r="N25" s="307" t="s">
        <v>60</v>
      </c>
      <c r="O25" s="310" t="s">
        <v>59</v>
      </c>
      <c r="P25" s="243">
        <f>+'ダイカスト合計(月別集計)'!L34</f>
        <v>62230.436</v>
      </c>
      <c r="Q25" s="311">
        <f aca="true" t="shared" si="1" ref="Q25:Q36">P25/P7</f>
        <v>0.9232436921370751</v>
      </c>
      <c r="R25" s="243">
        <f>+'ダイカスト合計(月別集計)'!M34</f>
        <v>41523.181000000004</v>
      </c>
      <c r="S25" s="312">
        <f aca="true" t="shared" si="2" ref="S25:S36">R25/R7</f>
        <v>1.0214302125356687</v>
      </c>
      <c r="T25" s="307" t="s">
        <v>60</v>
      </c>
      <c r="U25" s="308" t="s">
        <v>59</v>
      </c>
      <c r="V25" s="307" t="s">
        <v>60</v>
      </c>
      <c r="W25" s="308" t="s">
        <v>59</v>
      </c>
      <c r="X25" s="309" t="s">
        <v>60</v>
      </c>
      <c r="Y25" s="308" t="s">
        <v>59</v>
      </c>
      <c r="Z25" s="307" t="s">
        <v>60</v>
      </c>
      <c r="AA25" s="310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'ダイカスト合計(月別集計)'!A35</f>
        <v>２月</v>
      </c>
      <c r="B26" s="36">
        <f>+'ダイカスト合計(月別集計)'!C35</f>
        <v>74606.77600000001</v>
      </c>
      <c r="C26" s="202">
        <f t="shared" si="0"/>
        <v>0.9527593798687203</v>
      </c>
      <c r="D26" s="36">
        <f>+'ダイカスト合計(月別集計)'!D35</f>
        <v>52775.388999999996</v>
      </c>
      <c r="E26" s="202">
        <f>D26/D8</f>
        <v>1.0544533266733265</v>
      </c>
      <c r="F26" s="50">
        <f>+'ダイカスト合計(月別集計)'!E35</f>
        <v>24588.435999999998</v>
      </c>
      <c r="G26" s="201">
        <f>F26/F8</f>
        <v>1.0054152764147857</v>
      </c>
      <c r="H26" s="36"/>
      <c r="I26" s="202"/>
      <c r="J26" s="36"/>
      <c r="K26" s="201"/>
      <c r="L26" s="36"/>
      <c r="M26" s="202"/>
      <c r="N26" s="36"/>
      <c r="O26" s="201"/>
      <c r="P26" s="36">
        <f>+'ダイカスト合計(月別集計)'!L35</f>
        <v>64920.012</v>
      </c>
      <c r="Q26" s="202">
        <f t="shared" si="1"/>
        <v>0.9510071305745587</v>
      </c>
      <c r="R26" s="36">
        <f>+'ダイカスト合計(月別集計)'!M35</f>
        <v>43598.596000000005</v>
      </c>
      <c r="S26" s="201">
        <f t="shared" si="2"/>
        <v>1.0525468591569698</v>
      </c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'ダイカスト合計(月別集計)'!A36</f>
        <v>３月</v>
      </c>
      <c r="B27" s="51">
        <f>+'ダイカスト合計(月別集計)'!C36</f>
        <v>83836.59899999999</v>
      </c>
      <c r="C27" s="193">
        <f t="shared" si="0"/>
        <v>0.9335924164810689</v>
      </c>
      <c r="D27" s="51">
        <f>+'ダイカスト合計(月別集計)'!D36</f>
        <v>59457.594</v>
      </c>
      <c r="E27" s="193">
        <f>D27/D9</f>
        <v>1.0502648555076661</v>
      </c>
      <c r="F27" s="192">
        <f>+'ダイカスト合計(月別集計)'!E36</f>
        <v>27612.362</v>
      </c>
      <c r="G27" s="194">
        <f>F27/F9</f>
        <v>0.9633451487981021</v>
      </c>
      <c r="H27" s="51"/>
      <c r="I27" s="193"/>
      <c r="J27" s="51"/>
      <c r="K27" s="194"/>
      <c r="L27" s="51"/>
      <c r="M27" s="193"/>
      <c r="N27" s="51"/>
      <c r="O27" s="194"/>
      <c r="P27" s="51">
        <f>+'ダイカスト合計(月別集計)'!L36</f>
        <v>73109.758</v>
      </c>
      <c r="Q27" s="193">
        <f t="shared" si="1"/>
        <v>0.9297583609665316</v>
      </c>
      <c r="R27" s="51">
        <f>+'ダイカスト合計(月別集計)'!M36</f>
        <v>49417.034</v>
      </c>
      <c r="S27" s="194">
        <f t="shared" si="2"/>
        <v>1.0508449368434483</v>
      </c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'ダイカスト合計(月別集計)'!A37</f>
        <v>４月</v>
      </c>
      <c r="B28" s="36">
        <f>+'ダイカスト合計(月別集計)'!C37</f>
        <v>74654.759</v>
      </c>
      <c r="C28" s="202">
        <f t="shared" si="0"/>
        <v>0.8775892109841539</v>
      </c>
      <c r="D28" s="36">
        <f>+'ダイカスト合計(月別集計)'!D37</f>
        <v>54740.81</v>
      </c>
      <c r="E28" s="202">
        <f>D28/D10</f>
        <v>1.0046028629106258</v>
      </c>
      <c r="F28" s="50">
        <f>+'ダイカスト合計(月別集計)'!E37</f>
        <v>24023.685999999998</v>
      </c>
      <c r="G28" s="201">
        <f>F28/F10</f>
        <v>0.8888443836021902</v>
      </c>
      <c r="H28" s="36"/>
      <c r="I28" s="202"/>
      <c r="J28" s="36"/>
      <c r="K28" s="201"/>
      <c r="L28" s="36"/>
      <c r="M28" s="202"/>
      <c r="N28" s="36"/>
      <c r="O28" s="201"/>
      <c r="P28" s="36">
        <f>+'ダイカスト合計(月別集計)'!L37</f>
        <v>64560.964</v>
      </c>
      <c r="Q28" s="202">
        <f t="shared" si="1"/>
        <v>0.8667064572425829</v>
      </c>
      <c r="R28" s="36">
        <f>+'ダイカスト合計(月別集計)'!M37</f>
        <v>44965.618</v>
      </c>
      <c r="S28" s="201">
        <f t="shared" si="2"/>
        <v>0.994220664647224</v>
      </c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'ダイカスト合計(月別集計)'!A38</f>
        <v>５月</v>
      </c>
      <c r="B29" s="51">
        <f>+'ダイカスト合計(月別集計)'!C38</f>
        <v>0</v>
      </c>
      <c r="C29" s="193">
        <f t="shared" si="0"/>
        <v>0</v>
      </c>
      <c r="D29" s="51">
        <f>+'ダイカスト合計(月別集計)'!D38</f>
        <v>0</v>
      </c>
      <c r="E29" s="193">
        <f>D29/D11</f>
        <v>0</v>
      </c>
      <c r="F29" s="192">
        <f>+'ダイカスト合計(月別集計)'!E38</f>
        <v>0</v>
      </c>
      <c r="G29" s="194">
        <f>F29/F11</f>
        <v>0</v>
      </c>
      <c r="H29" s="51"/>
      <c r="I29" s="193"/>
      <c r="J29" s="51"/>
      <c r="K29" s="194"/>
      <c r="L29" s="51"/>
      <c r="M29" s="193"/>
      <c r="N29" s="51"/>
      <c r="O29" s="194"/>
      <c r="P29" s="51">
        <f>+'ダイカスト合計(月別集計)'!L38</f>
        <v>0</v>
      </c>
      <c r="Q29" s="193">
        <f t="shared" si="1"/>
        <v>0</v>
      </c>
      <c r="R29" s="51">
        <f>+'ダイカスト合計(月別集計)'!M38</f>
        <v>0</v>
      </c>
      <c r="S29" s="194">
        <f t="shared" si="2"/>
        <v>0</v>
      </c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'ダイカスト合計(月別集計)'!A39</f>
        <v>６月</v>
      </c>
      <c r="B30" s="36">
        <f>+'ダイカスト合計(月別集計)'!C39</f>
        <v>0</v>
      </c>
      <c r="C30" s="202">
        <f t="shared" si="0"/>
        <v>0</v>
      </c>
      <c r="D30" s="36">
        <f>+'ダイカスト合計(月別集計)'!D39</f>
        <v>0</v>
      </c>
      <c r="E30" s="202">
        <f aca="true" t="shared" si="3" ref="E30:E36">D30/D12</f>
        <v>0</v>
      </c>
      <c r="F30" s="50">
        <f>+'ダイカスト合計(月別集計)'!E39</f>
        <v>0</v>
      </c>
      <c r="G30" s="201">
        <f aca="true" t="shared" si="4" ref="G30:G36">F30/F12</f>
        <v>0</v>
      </c>
      <c r="H30" s="36"/>
      <c r="I30" s="202"/>
      <c r="J30" s="36"/>
      <c r="K30" s="201"/>
      <c r="L30" s="36"/>
      <c r="M30" s="202"/>
      <c r="N30" s="36"/>
      <c r="O30" s="201"/>
      <c r="P30" s="36">
        <f>+'ダイカスト合計(月別集計)'!L39</f>
        <v>0</v>
      </c>
      <c r="Q30" s="202">
        <f t="shared" si="1"/>
        <v>0</v>
      </c>
      <c r="R30" s="36">
        <f>+'ダイカスト合計(月別集計)'!M39</f>
        <v>0</v>
      </c>
      <c r="S30" s="201">
        <f t="shared" si="2"/>
        <v>0</v>
      </c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'ダイカスト合計(月別集計)'!A40</f>
        <v>７月</v>
      </c>
      <c r="B31" s="51">
        <f>+'ダイカスト合計(月別集計)'!C40</f>
        <v>0</v>
      </c>
      <c r="C31" s="193">
        <f aca="true" t="shared" si="5" ref="C31:C36">B31/B13</f>
        <v>0</v>
      </c>
      <c r="D31" s="51">
        <f>+'ダイカスト合計(月別集計)'!D40</f>
        <v>0</v>
      </c>
      <c r="E31" s="193">
        <f t="shared" si="3"/>
        <v>0</v>
      </c>
      <c r="F31" s="192">
        <f>+'ダイカスト合計(月別集計)'!E40</f>
        <v>0</v>
      </c>
      <c r="G31" s="194">
        <f t="shared" si="4"/>
        <v>0</v>
      </c>
      <c r="H31" s="51"/>
      <c r="I31" s="193"/>
      <c r="J31" s="51"/>
      <c r="K31" s="194"/>
      <c r="L31" s="51"/>
      <c r="M31" s="193"/>
      <c r="N31" s="51"/>
      <c r="O31" s="194"/>
      <c r="P31" s="51">
        <f>+'ダイカスト合計(月別集計)'!L40</f>
        <v>0</v>
      </c>
      <c r="Q31" s="193">
        <f t="shared" si="1"/>
        <v>0</v>
      </c>
      <c r="R31" s="51">
        <f>+'ダイカスト合計(月別集計)'!M40</f>
        <v>0</v>
      </c>
      <c r="S31" s="194">
        <f t="shared" si="2"/>
        <v>0</v>
      </c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'ダイカスト合計(月別集計)'!A41</f>
        <v>８月</v>
      </c>
      <c r="B32" s="36">
        <f>+'ダイカスト合計(月別集計)'!C41</f>
        <v>0</v>
      </c>
      <c r="C32" s="202">
        <f t="shared" si="5"/>
        <v>0</v>
      </c>
      <c r="D32" s="36">
        <f>+'ダイカスト合計(月別集計)'!D41</f>
        <v>0</v>
      </c>
      <c r="E32" s="202">
        <f t="shared" si="3"/>
        <v>0</v>
      </c>
      <c r="F32" s="50">
        <f>+'ダイカスト合計(月別集計)'!E41</f>
        <v>0</v>
      </c>
      <c r="G32" s="201">
        <f t="shared" si="4"/>
        <v>0</v>
      </c>
      <c r="H32" s="36"/>
      <c r="I32" s="202"/>
      <c r="J32" s="36"/>
      <c r="K32" s="201"/>
      <c r="L32" s="36"/>
      <c r="M32" s="202"/>
      <c r="N32" s="36"/>
      <c r="O32" s="201"/>
      <c r="P32" s="36">
        <f>+'ダイカスト合計(月別集計)'!L41</f>
        <v>0</v>
      </c>
      <c r="Q32" s="202">
        <f t="shared" si="1"/>
        <v>0</v>
      </c>
      <c r="R32" s="36">
        <f>+'ダイカスト合計(月別集計)'!M41</f>
        <v>0</v>
      </c>
      <c r="S32" s="201">
        <f t="shared" si="2"/>
        <v>0</v>
      </c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'ダイカスト合計(月別集計)'!A42</f>
        <v>９月</v>
      </c>
      <c r="B33" s="51">
        <f>+'ダイカスト合計(月別集計)'!C42</f>
        <v>0</v>
      </c>
      <c r="C33" s="193">
        <f t="shared" si="5"/>
        <v>0</v>
      </c>
      <c r="D33" s="51">
        <f>+'ダイカスト合計(月別集計)'!D42</f>
        <v>0</v>
      </c>
      <c r="E33" s="193">
        <f t="shared" si="3"/>
        <v>0</v>
      </c>
      <c r="F33" s="192">
        <f>+'ダイカスト合計(月別集計)'!E42</f>
        <v>0</v>
      </c>
      <c r="G33" s="194">
        <f t="shared" si="4"/>
        <v>0</v>
      </c>
      <c r="H33" s="51"/>
      <c r="I33" s="193"/>
      <c r="J33" s="51"/>
      <c r="K33" s="194"/>
      <c r="L33" s="51"/>
      <c r="M33" s="193"/>
      <c r="N33" s="51"/>
      <c r="O33" s="194"/>
      <c r="P33" s="51">
        <f>+'ダイカスト合計(月別集計)'!L42</f>
        <v>0</v>
      </c>
      <c r="Q33" s="193">
        <f t="shared" si="1"/>
        <v>0</v>
      </c>
      <c r="R33" s="51">
        <f>+'ダイカスト合計(月別集計)'!M42</f>
        <v>0</v>
      </c>
      <c r="S33" s="194">
        <f t="shared" si="2"/>
        <v>0</v>
      </c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'ダイカスト合計(月別集計)'!A43</f>
        <v>１０月</v>
      </c>
      <c r="B34" s="36">
        <f>+'ダイカスト合計(月別集計)'!C43</f>
        <v>0</v>
      </c>
      <c r="C34" s="202">
        <f t="shared" si="5"/>
        <v>0</v>
      </c>
      <c r="D34" s="36">
        <f>+'ダイカスト合計(月別集計)'!D43</f>
        <v>0</v>
      </c>
      <c r="E34" s="202">
        <f t="shared" si="3"/>
        <v>0</v>
      </c>
      <c r="F34" s="50">
        <f>+'ダイカスト合計(月別集計)'!E43</f>
        <v>0</v>
      </c>
      <c r="G34" s="201">
        <f t="shared" si="4"/>
        <v>0</v>
      </c>
      <c r="H34" s="36"/>
      <c r="I34" s="202"/>
      <c r="J34" s="36"/>
      <c r="K34" s="201"/>
      <c r="L34" s="36"/>
      <c r="M34" s="202"/>
      <c r="N34" s="36"/>
      <c r="O34" s="201"/>
      <c r="P34" s="36">
        <f>+'ダイカスト合計(月別集計)'!L43</f>
        <v>0</v>
      </c>
      <c r="Q34" s="202">
        <f t="shared" si="1"/>
        <v>0</v>
      </c>
      <c r="R34" s="36">
        <f>+'ダイカスト合計(月別集計)'!M43</f>
        <v>0</v>
      </c>
      <c r="S34" s="201">
        <f t="shared" si="2"/>
        <v>0</v>
      </c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'ダイカスト合計(月別集計)'!A44</f>
        <v>１１月</v>
      </c>
      <c r="B35" s="51">
        <f>+'ダイカスト合計(月別集計)'!C44</f>
        <v>0</v>
      </c>
      <c r="C35" s="193">
        <f t="shared" si="5"/>
        <v>0</v>
      </c>
      <c r="D35" s="51">
        <f>+'ダイカスト合計(月別集計)'!D44</f>
        <v>0</v>
      </c>
      <c r="E35" s="193">
        <f t="shared" si="3"/>
        <v>0</v>
      </c>
      <c r="F35" s="192">
        <f>+'ダイカスト合計(月別集計)'!E44</f>
        <v>0</v>
      </c>
      <c r="G35" s="194">
        <f t="shared" si="4"/>
        <v>0</v>
      </c>
      <c r="H35" s="51"/>
      <c r="I35" s="193"/>
      <c r="J35" s="51"/>
      <c r="K35" s="194"/>
      <c r="L35" s="51"/>
      <c r="M35" s="193"/>
      <c r="N35" s="51"/>
      <c r="O35" s="194"/>
      <c r="P35" s="51">
        <f>+'ダイカスト合計(月別集計)'!L44</f>
        <v>0</v>
      </c>
      <c r="Q35" s="193">
        <f t="shared" si="1"/>
        <v>0</v>
      </c>
      <c r="R35" s="51">
        <f>+'ダイカスト合計(月別集計)'!M44</f>
        <v>0</v>
      </c>
      <c r="S35" s="194">
        <f t="shared" si="2"/>
        <v>0</v>
      </c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31" t="str">
        <f>'ダイカスト合計(月別集計)'!A45</f>
        <v>１２月</v>
      </c>
      <c r="B36" s="138">
        <f>+'ダイカスト合計(月別集計)'!C45</f>
        <v>0</v>
      </c>
      <c r="C36" s="204">
        <f t="shared" si="5"/>
        <v>0</v>
      </c>
      <c r="D36" s="195">
        <f>+'ダイカスト合計(月別集計)'!D45</f>
        <v>0</v>
      </c>
      <c r="E36" s="204">
        <f t="shared" si="3"/>
        <v>0</v>
      </c>
      <c r="F36" s="196">
        <f>+'ダイカスト合計(月別集計)'!E45</f>
        <v>0</v>
      </c>
      <c r="G36" s="203">
        <f t="shared" si="4"/>
        <v>0</v>
      </c>
      <c r="H36" s="195"/>
      <c r="I36" s="204"/>
      <c r="J36" s="195"/>
      <c r="K36" s="203"/>
      <c r="L36" s="195"/>
      <c r="M36" s="204"/>
      <c r="N36" s="195"/>
      <c r="O36" s="203"/>
      <c r="P36" s="195">
        <f>+'ダイカスト合計(月別集計)'!L45</f>
        <v>0</v>
      </c>
      <c r="Q36" s="204">
        <f t="shared" si="1"/>
        <v>0</v>
      </c>
      <c r="R36" s="195">
        <f>+'ダイカスト合計(月別集計)'!M45</f>
        <v>0</v>
      </c>
      <c r="S36" s="203">
        <f t="shared" si="2"/>
        <v>0</v>
      </c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19</v>
      </c>
      <c r="B38" s="92">
        <f>SUM(B25:B36)</f>
        <v>304706.592</v>
      </c>
      <c r="C38" s="92"/>
      <c r="D38" s="92">
        <f>SUM(D25:D36)</f>
        <v>217222.259</v>
      </c>
      <c r="E38" s="92"/>
      <c r="F38" s="150">
        <f>SUM(F25:F36)</f>
        <v>99173.713</v>
      </c>
      <c r="G38" s="93"/>
      <c r="H38" s="92"/>
      <c r="I38" s="92"/>
      <c r="J38" s="92"/>
      <c r="K38" s="93"/>
      <c r="L38" s="92"/>
      <c r="M38" s="92"/>
      <c r="N38" s="92"/>
      <c r="O38" s="93"/>
      <c r="P38" s="150">
        <f>SUM(P25:P36)</f>
        <v>264821.17</v>
      </c>
      <c r="Q38" s="92"/>
      <c r="R38" s="92">
        <f>SUM(R25:R36)</f>
        <v>179504.429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71</v>
      </c>
      <c r="B39" s="205">
        <f>'ダイカスト合計(月別集計)'!C47</f>
        <v>329830</v>
      </c>
      <c r="C39" s="205"/>
      <c r="D39" s="36">
        <f>'ダイカスト合計(月別集計)'!D47</f>
        <v>209727</v>
      </c>
      <c r="E39" s="205"/>
      <c r="F39" s="50">
        <f>'ダイカスト合計(月別集計)'!E47</f>
        <v>104531</v>
      </c>
      <c r="G39" s="206"/>
      <c r="H39" s="36"/>
      <c r="I39" s="205"/>
      <c r="J39" s="36"/>
      <c r="K39" s="206"/>
      <c r="L39" s="36"/>
      <c r="M39" s="205"/>
      <c r="N39" s="36"/>
      <c r="O39" s="206"/>
      <c r="P39" s="50">
        <f>'ダイカスト合計(月別集計)'!L47</f>
        <v>288791.68700000003</v>
      </c>
      <c r="Q39" s="205"/>
      <c r="R39" s="36">
        <f>'ダイカスト合計(月別集計)'!M47</f>
        <v>174327</v>
      </c>
      <c r="S39" s="206"/>
      <c r="T39" s="36"/>
      <c r="U39" s="205"/>
      <c r="V39" s="36"/>
      <c r="W39" s="206"/>
      <c r="X39" s="36"/>
      <c r="Y39" s="205"/>
      <c r="Z39" s="36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17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0.32547281747025675</v>
      </c>
      <c r="G40" s="11"/>
      <c r="H40" s="10"/>
      <c r="I40" s="10"/>
      <c r="J40" s="10"/>
      <c r="K40" s="11"/>
      <c r="L40" s="10"/>
      <c r="M40" s="10"/>
      <c r="N40" s="10"/>
      <c r="O40" s="11"/>
      <c r="P40" s="13">
        <f>P38/$B$38</f>
        <v>0.8691022017666096</v>
      </c>
      <c r="Q40" s="10"/>
      <c r="R40" s="10">
        <f>R38/$D$38</f>
        <v>0.8263629603446856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18</v>
      </c>
      <c r="B41" s="40">
        <f>B38/B39</f>
        <v>0.9238292211139072</v>
      </c>
      <c r="C41" s="40"/>
      <c r="D41" s="40">
        <f>D38/D39</f>
        <v>1.0357381691436962</v>
      </c>
      <c r="E41" s="40"/>
      <c r="F41" s="207">
        <f>F38/F39</f>
        <v>0.94874929925094</v>
      </c>
      <c r="G41" s="41"/>
      <c r="H41" s="40"/>
      <c r="I41" s="40"/>
      <c r="J41" s="40"/>
      <c r="K41" s="41"/>
      <c r="L41" s="40"/>
      <c r="M41" s="40"/>
      <c r="N41" s="40"/>
      <c r="O41" s="41"/>
      <c r="P41" s="207">
        <f>P38/P39</f>
        <v>0.9169972056709511</v>
      </c>
      <c r="Q41" s="40"/>
      <c r="R41" s="40">
        <f>R38/R39</f>
        <v>1.0296995244569114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34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44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44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44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44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44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44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4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44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44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4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4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9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9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C37" sqref="C37"/>
      <selection pane="bottomLeft" activeCell="C37" sqref="C37"/>
    </sheetView>
  </sheetViews>
  <sheetFormatPr defaultColWidth="9.00390625" defaultRowHeight="13.5"/>
  <cols>
    <col min="1" max="1" width="12.50390625" style="0" customWidth="1"/>
    <col min="2" max="2" width="11.00390625" style="0" customWidth="1"/>
    <col min="3" max="3" width="8.50390625" style="0" customWidth="1"/>
    <col min="4" max="4" width="9.125" style="0" customWidth="1"/>
    <col min="5" max="5" width="6.875" style="0" bestFit="1" customWidth="1"/>
    <col min="6" max="6" width="9.50390625" style="0" customWidth="1"/>
    <col min="7" max="7" width="6.875" style="0" bestFit="1" customWidth="1"/>
    <col min="8" max="8" width="8.625" style="0" customWidth="1"/>
    <col min="9" max="9" width="7.50390625" style="0" customWidth="1"/>
    <col min="10" max="10" width="8.625" style="0" customWidth="1"/>
    <col min="11" max="11" width="7.00390625" style="0" customWidth="1"/>
    <col min="12" max="12" width="8.625" style="0" customWidth="1"/>
    <col min="13" max="13" width="7.00390625" style="0" customWidth="1"/>
    <col min="14" max="14" width="10.50390625" style="0" bestFit="1" customWidth="1"/>
    <col min="15" max="15" width="7.003906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7.00390625" style="0" customWidth="1"/>
    <col min="23" max="23" width="7.00390625" style="0" customWidth="1"/>
    <col min="25" max="25" width="7.25390625" style="0" customWidth="1"/>
    <col min="27" max="27" width="7.00390625" style="0" customWidth="1"/>
    <col min="29" max="29" width="9.125" style="0" bestFit="1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95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39</v>
      </c>
      <c r="C4" s="83"/>
      <c r="D4" s="83"/>
      <c r="E4" s="83"/>
      <c r="F4" s="154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23</v>
      </c>
      <c r="C5" s="8" t="s">
        <v>37</v>
      </c>
      <c r="D5" s="156" t="s">
        <v>20</v>
      </c>
      <c r="E5" s="8" t="s">
        <v>37</v>
      </c>
      <c r="F5" s="155" t="s">
        <v>23</v>
      </c>
      <c r="G5" s="9" t="s">
        <v>37</v>
      </c>
      <c r="H5" s="156" t="s">
        <v>23</v>
      </c>
      <c r="I5" s="8" t="s">
        <v>37</v>
      </c>
      <c r="J5" s="156" t="s">
        <v>20</v>
      </c>
      <c r="K5" s="9" t="s">
        <v>37</v>
      </c>
      <c r="L5" s="156" t="s">
        <v>23</v>
      </c>
      <c r="M5" s="8" t="s">
        <v>37</v>
      </c>
      <c r="N5" s="156" t="s">
        <v>20</v>
      </c>
      <c r="O5" s="9" t="s">
        <v>37</v>
      </c>
      <c r="P5" s="156" t="s">
        <v>23</v>
      </c>
      <c r="Q5" s="8" t="s">
        <v>37</v>
      </c>
      <c r="R5" s="156" t="s">
        <v>25</v>
      </c>
      <c r="S5" s="9" t="s">
        <v>37</v>
      </c>
      <c r="T5" s="156" t="s">
        <v>23</v>
      </c>
      <c r="U5" s="8" t="s">
        <v>37</v>
      </c>
      <c r="V5" s="156" t="s">
        <v>25</v>
      </c>
      <c r="W5" s="9" t="s">
        <v>37</v>
      </c>
      <c r="X5" s="156" t="s">
        <v>23</v>
      </c>
      <c r="Y5" s="8" t="s">
        <v>37</v>
      </c>
      <c r="Z5" s="156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'アルミ(月別集計)'!A18</f>
        <v>令和3年１月</v>
      </c>
      <c r="B7" s="51">
        <f>+'アルミ(月別集計)'!C18</f>
        <v>75167</v>
      </c>
      <c r="C7" s="193">
        <v>0.9659463240437359</v>
      </c>
      <c r="D7" s="51">
        <f>+'アルミ(月別集計)'!D18</f>
        <v>45940</v>
      </c>
      <c r="E7" s="193"/>
      <c r="F7" s="192">
        <f>+'アルミ(月別集計)'!E18</f>
        <v>23919</v>
      </c>
      <c r="G7" s="194"/>
      <c r="H7" s="208">
        <f>+'アルミ(月別集計)'!F18</f>
        <v>2448</v>
      </c>
      <c r="I7" s="209">
        <v>0.9229857819905213</v>
      </c>
      <c r="J7" s="208">
        <f>+'アルミ(月別集計)'!G18</f>
        <v>2020</v>
      </c>
      <c r="K7" s="210"/>
      <c r="L7" s="208">
        <f>+'アルミ(月別集計)'!I18</f>
        <v>1280</v>
      </c>
      <c r="M7" s="209">
        <v>0.874251497005988</v>
      </c>
      <c r="N7" s="208">
        <f>+'アルミ(月別集計)'!J18</f>
        <v>1577</v>
      </c>
      <c r="O7" s="210"/>
      <c r="P7" s="208">
        <f>+'アルミ(月別集計)'!L18</f>
        <v>66874</v>
      </c>
      <c r="Q7" s="209">
        <v>0.9697711856244582</v>
      </c>
      <c r="R7" s="208">
        <f>+'アルミ(月別集計)'!M18</f>
        <v>38988</v>
      </c>
      <c r="S7" s="210"/>
      <c r="T7" s="208">
        <f>'アルミ(月別集計)'!O18</f>
        <v>1881</v>
      </c>
      <c r="U7" s="209">
        <v>0.9498997995991983</v>
      </c>
      <c r="V7" s="208">
        <f>+'アルミ(月別集計)'!P18</f>
        <v>1246</v>
      </c>
      <c r="W7" s="210"/>
      <c r="X7" s="208">
        <f>+'アルミ(月別集計)'!R18</f>
        <v>2683</v>
      </c>
      <c r="Y7" s="209">
        <v>0.9665226781857451</v>
      </c>
      <c r="Z7" s="208">
        <f>+'アルミ(月別集計)'!S18</f>
        <v>2109</v>
      </c>
      <c r="AA7" s="210"/>
      <c r="AB7" s="101"/>
      <c r="AC7" s="101"/>
      <c r="AD7" s="101"/>
      <c r="AE7" s="101"/>
      <c r="AF7" s="101"/>
      <c r="AG7" s="101"/>
    </row>
    <row r="8" spans="1:33" ht="12.75">
      <c r="A8" s="128" t="str">
        <f>'アルミ(月別集計)'!A19</f>
        <v>２月</v>
      </c>
      <c r="B8" s="102">
        <f>+'アルミ(月別集計)'!C19</f>
        <v>76659</v>
      </c>
      <c r="C8" s="202">
        <v>0.917252318486529</v>
      </c>
      <c r="D8" s="102">
        <f>+'アルミ(月別集計)'!D19</f>
        <v>47238</v>
      </c>
      <c r="E8" s="190"/>
      <c r="F8" s="105">
        <f>+'アルミ(月別集計)'!E19</f>
        <v>23957</v>
      </c>
      <c r="G8" s="191"/>
      <c r="H8" s="36">
        <f>+'アルミ(月別集計)'!F19</f>
        <v>2554</v>
      </c>
      <c r="I8" s="190">
        <v>0.9317914543316347</v>
      </c>
      <c r="J8" s="36">
        <f>+'アルミ(月別集計)'!G19</f>
        <v>2122</v>
      </c>
      <c r="K8" s="191"/>
      <c r="L8" s="36">
        <f>+'アルミ(月別集計)'!I19</f>
        <v>1419</v>
      </c>
      <c r="M8" s="190">
        <v>0.890979883192732</v>
      </c>
      <c r="N8" s="36">
        <f>+'アルミ(月別集計)'!J19</f>
        <v>1696</v>
      </c>
      <c r="O8" s="191"/>
      <c r="P8" s="215">
        <f>+'アルミ(月別集計)'!L19</f>
        <v>67710.859</v>
      </c>
      <c r="Q8" s="190">
        <v>0.9187383467992541</v>
      </c>
      <c r="R8" s="36">
        <f>+'アルミ(月別集計)'!M19</f>
        <v>39693</v>
      </c>
      <c r="S8" s="191"/>
      <c r="T8" s="216">
        <f>'アルミ(月別集計)'!O19</f>
        <v>2074</v>
      </c>
      <c r="U8" s="190">
        <v>0.9084231145935358</v>
      </c>
      <c r="V8" s="36">
        <f>+'アルミ(月別集計)'!P19</f>
        <v>1400</v>
      </c>
      <c r="W8" s="191"/>
      <c r="X8" s="36">
        <f>+'アルミ(月別集計)'!R19</f>
        <v>2900</v>
      </c>
      <c r="Y8" s="190">
        <v>0.8798668885191347</v>
      </c>
      <c r="Z8" s="36">
        <f>+'アルミ(月別集計)'!S19</f>
        <v>2326</v>
      </c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'アルミ(月別集計)'!A20</f>
        <v>３月</v>
      </c>
      <c r="B9" s="51">
        <f>+'アルミ(月別集計)'!C20</f>
        <v>87529</v>
      </c>
      <c r="C9" s="193">
        <v>0.8997762112565738</v>
      </c>
      <c r="D9" s="51">
        <f>+'アルミ(月別集計)'!D20</f>
        <v>52953</v>
      </c>
      <c r="E9" s="193"/>
      <c r="F9" s="192">
        <f>+'アルミ(月別集計)'!E20</f>
        <v>27676</v>
      </c>
      <c r="G9" s="194"/>
      <c r="H9" s="51">
        <f>+'アルミ(月別集計)'!F20</f>
        <v>2800</v>
      </c>
      <c r="I9" s="193">
        <v>0.9033742331288344</v>
      </c>
      <c r="J9" s="51">
        <f>+'アルミ(月別集計)'!G20</f>
        <v>2403</v>
      </c>
      <c r="K9" s="194"/>
      <c r="L9" s="51">
        <f>+'アルミ(月別集計)'!I20</f>
        <v>1645</v>
      </c>
      <c r="M9" s="193">
        <v>0.8865199449793673</v>
      </c>
      <c r="N9" s="51">
        <f>+'アルミ(月別集計)'!J20</f>
        <v>1877</v>
      </c>
      <c r="O9" s="194"/>
      <c r="P9" s="261">
        <f>+'アルミ(月別集計)'!L20</f>
        <v>77524.214</v>
      </c>
      <c r="Q9" s="193">
        <v>0.9016319752269407</v>
      </c>
      <c r="R9" s="51">
        <f>+'アルミ(月別集計)'!M20</f>
        <v>44574</v>
      </c>
      <c r="S9" s="194"/>
      <c r="T9" s="208">
        <f>'アルミ(月別集計)'!O20</f>
        <v>2308</v>
      </c>
      <c r="U9" s="193">
        <v>0.9032891507118311</v>
      </c>
      <c r="V9" s="51">
        <f>+'アルミ(月別集計)'!P20</f>
        <v>1529</v>
      </c>
      <c r="W9" s="194"/>
      <c r="X9" s="51">
        <f>+'アルミ(月別集計)'!R20</f>
        <v>3252</v>
      </c>
      <c r="Y9" s="193">
        <v>0.8542713567839196</v>
      </c>
      <c r="Z9" s="51">
        <f>+'アルミ(月別集計)'!S20</f>
        <v>2569</v>
      </c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'アルミ(月別集計)'!A21</f>
        <v>４月</v>
      </c>
      <c r="B10" s="102">
        <f>+'アルミ(月別集計)'!C21</f>
        <v>83373</v>
      </c>
      <c r="C10" s="202">
        <v>0.6075885938028037</v>
      </c>
      <c r="D10" s="102">
        <f>+'アルミ(月別集計)'!D21</f>
        <v>51617</v>
      </c>
      <c r="E10" s="190"/>
      <c r="F10" s="105">
        <f>+'アルミ(月別集計)'!E21</f>
        <v>26494</v>
      </c>
      <c r="G10" s="191"/>
      <c r="H10" s="36">
        <f>+'アルミ(月別集計)'!F21</f>
        <v>2741</v>
      </c>
      <c r="I10" s="190">
        <v>0.8260869565217391</v>
      </c>
      <c r="J10" s="36">
        <f>+'アルミ(月別集計)'!G21</f>
        <v>2367</v>
      </c>
      <c r="K10" s="191"/>
      <c r="L10" s="36">
        <f>+'アルミ(月別集計)'!I21</f>
        <v>1597</v>
      </c>
      <c r="M10" s="190">
        <v>0.7921841568777008</v>
      </c>
      <c r="N10" s="36">
        <f>+'アルミ(月別集計)'!J21</f>
        <v>1870</v>
      </c>
      <c r="O10" s="191"/>
      <c r="P10" s="215">
        <f>+'アルミ(月別集計)'!L21</f>
        <v>73937</v>
      </c>
      <c r="Q10" s="190">
        <v>0.5936915399670438</v>
      </c>
      <c r="R10" s="36">
        <f>+'アルミ(月別集計)'!M21</f>
        <v>43558</v>
      </c>
      <c r="S10" s="191"/>
      <c r="T10" s="216">
        <f>'アルミ(月別集計)'!O21</f>
        <v>2009</v>
      </c>
      <c r="U10" s="190">
        <v>0.5994535811860502</v>
      </c>
      <c r="V10" s="36">
        <f>+'アルミ(月別集計)'!P21</f>
        <v>1338</v>
      </c>
      <c r="W10" s="191"/>
      <c r="X10" s="36">
        <f>+'アルミ(月別集計)'!R21</f>
        <v>3090</v>
      </c>
      <c r="Y10" s="190">
        <v>0.6935603618616277</v>
      </c>
      <c r="Z10" s="36">
        <f>+'アルミ(月別集計)'!S21</f>
        <v>2484</v>
      </c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'アルミ(月別集計)'!A22</f>
        <v>５月</v>
      </c>
      <c r="B11" s="51">
        <f>+'アルミ(月別集計)'!C22</f>
        <v>63138.9</v>
      </c>
      <c r="C11" s="193">
        <v>0.38751411913629835</v>
      </c>
      <c r="D11" s="51">
        <f>+'アルミ(月別集計)'!D22</f>
        <v>39227.15</v>
      </c>
      <c r="E11" s="193"/>
      <c r="F11" s="192">
        <f>+'アルミ(月別集計)'!E22</f>
        <v>19338.7</v>
      </c>
      <c r="G11" s="194"/>
      <c r="H11" s="51">
        <f>+'アルミ(月別集計)'!F22</f>
        <v>2397.53</v>
      </c>
      <c r="I11" s="193">
        <v>0.6936672058228872</v>
      </c>
      <c r="J11" s="51">
        <f>+'アルミ(月別集計)'!G22</f>
        <v>1974.7</v>
      </c>
      <c r="K11" s="194"/>
      <c r="L11" s="51">
        <f>+'アルミ(月別集計)'!I22</f>
        <v>1332.7</v>
      </c>
      <c r="M11" s="193">
        <v>0.518409594095941</v>
      </c>
      <c r="N11" s="51">
        <f>+'アルミ(月別集計)'!J22</f>
        <v>1545.7</v>
      </c>
      <c r="O11" s="194"/>
      <c r="P11" s="261">
        <f>+'アルミ(月別集計)'!L22</f>
        <v>55358.3</v>
      </c>
      <c r="Q11" s="193">
        <v>0.3767488650882105</v>
      </c>
      <c r="R11" s="51">
        <f>+'アルミ(月別集計)'!M22</f>
        <v>32704</v>
      </c>
      <c r="S11" s="194"/>
      <c r="T11" s="208">
        <f>'アルミ(月別集計)'!O22</f>
        <v>1601.3</v>
      </c>
      <c r="U11" s="193">
        <v>0.3211560283687943</v>
      </c>
      <c r="V11" s="51">
        <f>+'アルミ(月別集計)'!P22</f>
        <v>1029.2</v>
      </c>
      <c r="W11" s="194"/>
      <c r="X11" s="51">
        <f>+'アルミ(月別集計)'!R22</f>
        <v>2448.9</v>
      </c>
      <c r="Y11" s="193">
        <v>0.38039719466301747</v>
      </c>
      <c r="Z11" s="51">
        <f>+'アルミ(月別集計)'!S22</f>
        <v>1973.3</v>
      </c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'アルミ(月別集計)'!A23</f>
        <v>６月</v>
      </c>
      <c r="B12" s="102">
        <f>+'アルミ(月別集計)'!C23</f>
        <v>83774.042</v>
      </c>
      <c r="C12" s="202">
        <v>0.5301025705554557</v>
      </c>
      <c r="D12" s="102">
        <f>+'アルミ(月別集計)'!D23</f>
        <v>51293.908</v>
      </c>
      <c r="E12" s="190"/>
      <c r="F12" s="105">
        <f>+'アルミ(月別集計)'!E23</f>
        <v>26810.568</v>
      </c>
      <c r="G12" s="191"/>
      <c r="H12" s="36">
        <f>+'アルミ(月別集計)'!F23</f>
        <v>2790.457</v>
      </c>
      <c r="I12" s="190">
        <v>0.747359437751004</v>
      </c>
      <c r="J12" s="36">
        <f>+'アルミ(月別集計)'!G23</f>
        <v>2417.389</v>
      </c>
      <c r="K12" s="191"/>
      <c r="L12" s="36">
        <f>+'アルミ(月別集計)'!I23</f>
        <v>1579.064</v>
      </c>
      <c r="M12" s="190">
        <v>0.6465344827586207</v>
      </c>
      <c r="N12" s="36">
        <f>+'アルミ(月別集計)'!J23</f>
        <v>1893.127</v>
      </c>
      <c r="O12" s="191"/>
      <c r="P12" s="215">
        <f>+'アルミ(月別集計)'!L23</f>
        <v>74192.564</v>
      </c>
      <c r="Q12" s="190">
        <v>0.5235901426544978</v>
      </c>
      <c r="R12" s="36">
        <f>+'アルミ(月別集計)'!M23</f>
        <v>43048.651</v>
      </c>
      <c r="S12" s="191"/>
      <c r="T12" s="216">
        <f>'アルミ(月別集計)'!O23</f>
        <v>2082.881</v>
      </c>
      <c r="U12" s="190"/>
      <c r="V12" s="36"/>
      <c r="W12" s="191"/>
      <c r="X12" s="36">
        <f>+'アルミ(月別集計)'!R23</f>
        <v>3129.076</v>
      </c>
      <c r="Y12" s="190">
        <v>0.5078505361930294</v>
      </c>
      <c r="Z12" s="36">
        <f>+'アルミ(月別集計)'!S23</f>
        <v>2540.697</v>
      </c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'アルミ(月別集計)'!A24</f>
        <v>７月</v>
      </c>
      <c r="B13" s="51">
        <f>+'アルミ(月別集計)'!C24</f>
        <v>86066.075</v>
      </c>
      <c r="C13" s="193">
        <v>0.756708962000941</v>
      </c>
      <c r="D13" s="51">
        <f>+'アルミ(月別集計)'!D24</f>
        <v>54214.181</v>
      </c>
      <c r="E13" s="193"/>
      <c r="F13" s="192">
        <f>+'アルミ(月別集計)'!E24</f>
        <v>27762.869</v>
      </c>
      <c r="G13" s="194"/>
      <c r="H13" s="51">
        <f>+'アルミ(月別集計)'!F24</f>
        <v>2739.137</v>
      </c>
      <c r="I13" s="193">
        <v>0.8015314065510598</v>
      </c>
      <c r="J13" s="51">
        <f>+'アルミ(月別集計)'!G24</f>
        <v>2426.797</v>
      </c>
      <c r="K13" s="194"/>
      <c r="L13" s="51">
        <f>+'アルミ(月別集計)'!I24</f>
        <v>1565.72</v>
      </c>
      <c r="M13" s="193">
        <v>0.7762912353347136</v>
      </c>
      <c r="N13" s="51">
        <f>+'アルミ(月別集計)'!J24</f>
        <v>1923.337</v>
      </c>
      <c r="O13" s="194"/>
      <c r="P13" s="261">
        <f>+'アルミ(月別集計)'!L24</f>
        <v>76665.592</v>
      </c>
      <c r="Q13" s="193">
        <v>0.7626424164242859</v>
      </c>
      <c r="R13" s="51">
        <f>+'アルミ(月別集計)'!M24</f>
        <v>46043.65</v>
      </c>
      <c r="S13" s="194"/>
      <c r="T13" s="208">
        <f>'アルミ(月別集計)'!O24</f>
        <v>1920.242</v>
      </c>
      <c r="U13" s="193">
        <v>0.6503695760598504</v>
      </c>
      <c r="V13" s="51">
        <f>+'アルミ(月別集計)'!P24</f>
        <v>1273.964</v>
      </c>
      <c r="W13" s="194"/>
      <c r="X13" s="51">
        <f>+'アルミ(月別集計)'!R24</f>
        <v>3175.384</v>
      </c>
      <c r="Y13" s="193">
        <v>0.41044727730563424</v>
      </c>
      <c r="Z13" s="51">
        <f>+'アルミ(月別集計)'!S24</f>
        <v>2546.433</v>
      </c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'アルミ(月別集計)'!A25</f>
        <v>８月</v>
      </c>
      <c r="B14" s="102">
        <f>+'アルミ(月別集計)'!C25</f>
        <v>63530.568</v>
      </c>
      <c r="C14" s="202">
        <v>0.8269177769154487</v>
      </c>
      <c r="D14" s="102">
        <f>+'アルミ(月別集計)'!D25</f>
        <v>40920.076</v>
      </c>
      <c r="E14" s="190"/>
      <c r="F14" s="105">
        <f>+'アルミ(月別集計)'!E25</f>
        <v>19494.143</v>
      </c>
      <c r="G14" s="191"/>
      <c r="H14" s="36">
        <f>+'アルミ(月別集計)'!F25</f>
        <v>2383.114</v>
      </c>
      <c r="I14" s="190">
        <v>0.863077614765736</v>
      </c>
      <c r="J14" s="36">
        <f>+'アルミ(月別集計)'!G25</f>
        <v>2020.812</v>
      </c>
      <c r="K14" s="191"/>
      <c r="L14" s="36">
        <f>+'アルミ(月別集計)'!I25</f>
        <v>1271.224</v>
      </c>
      <c r="M14" s="190">
        <v>0.8194053377814846</v>
      </c>
      <c r="N14" s="36">
        <f>+'アルミ(月別集計)'!J25</f>
        <v>1541.232</v>
      </c>
      <c r="O14" s="191"/>
      <c r="P14" s="215">
        <f>+'アルミ(月別集計)'!L25</f>
        <v>55965.181</v>
      </c>
      <c r="Q14" s="190">
        <v>0.8288878315708395</v>
      </c>
      <c r="R14" s="36">
        <f>+'アルミ(月別集計)'!M25</f>
        <v>34383.497</v>
      </c>
      <c r="S14" s="191"/>
      <c r="T14" s="216">
        <f>'アルミ(月別集計)'!O25</f>
        <v>1574.818</v>
      </c>
      <c r="U14" s="190">
        <v>0.7557150094996833</v>
      </c>
      <c r="V14" s="36">
        <f>+'アルミ(月別集計)'!P25</f>
        <v>1032.765</v>
      </c>
      <c r="W14" s="191"/>
      <c r="X14" s="36">
        <f>+'アルミ(月別集計)'!R25</f>
        <v>2336.231</v>
      </c>
      <c r="Y14" s="190">
        <v>0.7941311682834247</v>
      </c>
      <c r="Z14" s="36">
        <f>+'アルミ(月別集計)'!S25</f>
        <v>1941.77</v>
      </c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'アルミ(月別集計)'!A26</f>
        <v>９月</v>
      </c>
      <c r="B15" s="51">
        <f>+'アルミ(月別集計)'!C26</f>
        <v>62953.345</v>
      </c>
      <c r="C15" s="193">
        <v>0.950555784883043</v>
      </c>
      <c r="D15" s="51">
        <f>+'アルミ(月別集計)'!D26</f>
        <v>41540.018</v>
      </c>
      <c r="E15" s="193"/>
      <c r="F15" s="192">
        <f>+'アルミ(月別集計)'!E26</f>
        <v>17820.338</v>
      </c>
      <c r="G15" s="194"/>
      <c r="H15" s="51">
        <f>+'アルミ(月別集計)'!F26</f>
        <v>2563.331</v>
      </c>
      <c r="I15" s="193">
        <v>0.8728226002430133</v>
      </c>
      <c r="J15" s="51">
        <f>+'アルミ(月別集計)'!G26</f>
        <v>2185.009</v>
      </c>
      <c r="K15" s="194"/>
      <c r="L15" s="51">
        <f>+'アルミ(月別集計)'!I26</f>
        <v>1425.798</v>
      </c>
      <c r="M15" s="193">
        <v>0.9080071022727272</v>
      </c>
      <c r="N15" s="51">
        <f>+'アルミ(月別集計)'!J26</f>
        <v>1650.989</v>
      </c>
      <c r="O15" s="194"/>
      <c r="P15" s="261">
        <f>+'アルミ(月別集計)'!L26</f>
        <v>54500.423</v>
      </c>
      <c r="Q15" s="193">
        <v>0.9566741104485756</v>
      </c>
      <c r="R15" s="51">
        <f>+'アルミ(月別集計)'!M26</f>
        <v>34302.756</v>
      </c>
      <c r="S15" s="194"/>
      <c r="T15" s="208">
        <f>'アルミ(月別集計)'!O26</f>
        <v>1747.209</v>
      </c>
      <c r="U15" s="193">
        <v>0.9494778761061947</v>
      </c>
      <c r="V15" s="51">
        <f>+'アルミ(月別集計)'!P26</f>
        <v>1171.126</v>
      </c>
      <c r="W15" s="194"/>
      <c r="X15" s="51">
        <f>+'アルミ(月別集計)'!R26</f>
        <v>2716.584</v>
      </c>
      <c r="Y15" s="193">
        <v>0.874660048763497</v>
      </c>
      <c r="Z15" s="51">
        <f>+'アルミ(月別集計)'!S26</f>
        <v>2230.138</v>
      </c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'アルミ(月別集計)'!A27</f>
        <v>１０月</v>
      </c>
      <c r="B16" s="102">
        <f>+'アルミ(月別集計)'!C27</f>
        <v>65216.626</v>
      </c>
      <c r="C16" s="202">
        <v>0.9979073841575411</v>
      </c>
      <c r="D16" s="102">
        <f>+'アルミ(月別集計)'!D27</f>
        <v>43160.642</v>
      </c>
      <c r="E16" s="190"/>
      <c r="F16" s="105">
        <f>+'アルミ(月別集計)'!E27</f>
        <v>21196.237</v>
      </c>
      <c r="G16" s="191"/>
      <c r="H16" s="36">
        <f>+'アルミ(月別集計)'!F27</f>
        <v>2686.491</v>
      </c>
      <c r="I16" s="190">
        <v>0.9667085020242915</v>
      </c>
      <c r="J16" s="36">
        <f>+'アルミ(月別集計)'!G27</f>
        <v>2339.861</v>
      </c>
      <c r="K16" s="191"/>
      <c r="L16" s="36">
        <f>+'アルミ(月別集計)'!I27</f>
        <v>1399.538</v>
      </c>
      <c r="M16" s="190">
        <v>0.9277124664879356</v>
      </c>
      <c r="N16" s="36">
        <f>+'アルミ(月別集計)'!J27</f>
        <v>1722.372</v>
      </c>
      <c r="O16" s="191"/>
      <c r="P16" s="215">
        <f>+'アルミ(月別集計)'!L27</f>
        <v>56922.048</v>
      </c>
      <c r="Q16" s="190">
        <v>1.0026120647121453</v>
      </c>
      <c r="R16" s="36">
        <f>+'アルミ(月別集計)'!M27</f>
        <v>35798.531</v>
      </c>
      <c r="S16" s="191"/>
      <c r="T16" s="216">
        <f>'アルミ(月別集計)'!O27</f>
        <v>1693.697</v>
      </c>
      <c r="U16" s="190">
        <v>1.0303189448441248</v>
      </c>
      <c r="V16" s="36">
        <f>+'アルミ(月別集計)'!P27</f>
        <v>1162.969</v>
      </c>
      <c r="W16" s="191"/>
      <c r="X16" s="36">
        <f>+'アルミ(月別集計)'!R27</f>
        <v>2514.852</v>
      </c>
      <c r="Y16" s="190">
        <v>0.9139942509299966</v>
      </c>
      <c r="Z16" s="36">
        <f>+'アルミ(月別集計)'!S27</f>
        <v>2136.909</v>
      </c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'アルミ(月別集計)'!A28</f>
        <v>１１月</v>
      </c>
      <c r="B17" s="51">
        <f>+'アルミ(月別集計)'!C28</f>
        <v>80385.798</v>
      </c>
      <c r="C17" s="193">
        <v>1.0124592902131782</v>
      </c>
      <c r="D17" s="51">
        <f>+'アルミ(月別集計)'!D28</f>
        <v>52210.606</v>
      </c>
      <c r="E17" s="193"/>
      <c r="F17" s="192">
        <f>+'アルミ(月別集計)'!E28</f>
        <v>27262.044</v>
      </c>
      <c r="G17" s="194"/>
      <c r="H17" s="51">
        <f>+'アルミ(月別集計)'!F28</f>
        <v>2759.492</v>
      </c>
      <c r="I17" s="193">
        <v>1.0880396722725314</v>
      </c>
      <c r="J17" s="51">
        <f>+'アルミ(月別集計)'!G28</f>
        <v>2456.921</v>
      </c>
      <c r="K17" s="194"/>
      <c r="L17" s="51">
        <f>+'アルミ(月別集計)'!I28</f>
        <v>1617.732</v>
      </c>
      <c r="M17" s="193">
        <v>1.003694857916103</v>
      </c>
      <c r="N17" s="51">
        <f>+'アルミ(月別集計)'!J28</f>
        <v>1933.271</v>
      </c>
      <c r="O17" s="194"/>
      <c r="P17" s="261">
        <f>+'アルミ(月別集計)'!L28</f>
        <v>71062.835</v>
      </c>
      <c r="Q17" s="193">
        <v>1.010884183466378</v>
      </c>
      <c r="R17" s="51">
        <f>+'アルミ(月別集計)'!M28</f>
        <v>43913.712</v>
      </c>
      <c r="S17" s="194"/>
      <c r="T17" s="208">
        <f>'アルミ(月別集計)'!O28</f>
        <v>2102.863</v>
      </c>
      <c r="U17" s="193">
        <v>0.9842754807692308</v>
      </c>
      <c r="V17" s="51">
        <f>+'アルミ(月別集計)'!P28</f>
        <v>1460.109</v>
      </c>
      <c r="W17" s="194"/>
      <c r="X17" s="51">
        <f>+'アルミ(月別集計)'!R28</f>
        <v>2842.876</v>
      </c>
      <c r="Y17" s="193">
        <v>1.0174137806637806</v>
      </c>
      <c r="Z17" s="51">
        <f>+'アルミ(月別集計)'!S28</f>
        <v>2446.593</v>
      </c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'アルミ(月別集計)'!A29</f>
        <v>１２月</v>
      </c>
      <c r="B18" s="80">
        <f>+'アルミ(月別集計)'!C29</f>
        <v>77340.842</v>
      </c>
      <c r="C18" s="204">
        <v>1.0313871119904612</v>
      </c>
      <c r="D18" s="80">
        <f>+'アルミ(月別集計)'!D29</f>
        <v>51057.111</v>
      </c>
      <c r="E18" s="40"/>
      <c r="F18" s="217">
        <f>+'アルミ(月別集計)'!E29</f>
        <v>26250.724</v>
      </c>
      <c r="G18" s="41"/>
      <c r="H18" s="195">
        <f>+'アルミ(月別集計)'!F29</f>
        <v>2622.439</v>
      </c>
      <c r="I18" s="40">
        <v>1.068873688811189</v>
      </c>
      <c r="J18" s="195">
        <f>+'アルミ(月別集計)'!G29</f>
        <v>2305.667</v>
      </c>
      <c r="K18" s="41"/>
      <c r="L18" s="195">
        <f>+'アルミ(月別集計)'!I29</f>
        <v>1459.951</v>
      </c>
      <c r="M18" s="40">
        <v>1.0149970887918487</v>
      </c>
      <c r="N18" s="195">
        <f>+'アルミ(月別集計)'!J29</f>
        <v>1791.689</v>
      </c>
      <c r="O18" s="41"/>
      <c r="P18" s="218">
        <f>+'アルミ(月別集計)'!L29</f>
        <v>68459.671</v>
      </c>
      <c r="Q18" s="40">
        <v>1.028084032383211</v>
      </c>
      <c r="R18" s="195">
        <f>+'アルミ(月別集計)'!M29</f>
        <v>43016.801</v>
      </c>
      <c r="S18" s="41"/>
      <c r="T18" s="219">
        <f>'アルミ(月別集計)'!O29</f>
        <v>1965.576</v>
      </c>
      <c r="U18" s="40">
        <v>1.1739693215339233</v>
      </c>
      <c r="V18" s="195">
        <f>+'アルミ(月別集計)'!P29</f>
        <v>1438.323</v>
      </c>
      <c r="W18" s="41"/>
      <c r="X18" s="195">
        <f>+'アルミ(月別集計)'!R29</f>
        <v>2833.205</v>
      </c>
      <c r="Y18" s="40">
        <v>1.0011408132530122</v>
      </c>
      <c r="Z18" s="195">
        <f>+'アルミ(月別集計)'!S29</f>
        <v>2504.631</v>
      </c>
      <c r="AA18" s="41"/>
      <c r="AB18" s="90"/>
      <c r="AC18" s="101"/>
      <c r="AD18" s="101"/>
      <c r="AE18" s="101"/>
      <c r="AF18" s="101"/>
      <c r="AG18" s="101"/>
    </row>
    <row r="19" spans="1:33" ht="12.75">
      <c r="A19" s="184" t="s">
        <v>19</v>
      </c>
      <c r="B19" s="198">
        <f>+'アルミ(月別集計)'!C30</f>
        <v>905134.196</v>
      </c>
      <c r="C19" s="211"/>
      <c r="D19" s="198">
        <f>+'アルミ(月別集計)'!D30</f>
        <v>571371.692</v>
      </c>
      <c r="E19" s="211"/>
      <c r="F19" s="212">
        <f>+'アルミ(月別集計)'!E30</f>
        <v>287981.62299999996</v>
      </c>
      <c r="G19" s="213"/>
      <c r="H19" s="198">
        <f>+'アルミ(月別集計)'!F30</f>
        <v>31484.991</v>
      </c>
      <c r="I19" s="211"/>
      <c r="J19" s="198">
        <f>+'アルミ(月別集計)'!G30</f>
        <v>27039.156000000003</v>
      </c>
      <c r="K19" s="213"/>
      <c r="L19" s="198">
        <f>+'アルミ(月別集計)'!I30</f>
        <v>17592.727</v>
      </c>
      <c r="M19" s="211"/>
      <c r="N19" s="198">
        <f>+'アルミ(月別集計)'!J30</f>
        <v>21021.717</v>
      </c>
      <c r="O19" s="213"/>
      <c r="P19" s="220">
        <f>+'アルミ(月別集計)'!L30</f>
        <v>799172.6869999998</v>
      </c>
      <c r="Q19" s="211"/>
      <c r="R19" s="198">
        <f>+'アルミ(月別集計)'!M30</f>
        <v>480024.59800000006</v>
      </c>
      <c r="S19" s="213"/>
      <c r="T19" s="198">
        <f>'アルミ(月別集計)'!O30</f>
        <v>22960.586</v>
      </c>
      <c r="U19" s="211"/>
      <c r="V19" s="198">
        <f>+'アルミ(月別集計)'!P30</f>
        <v>15475.5</v>
      </c>
      <c r="W19" s="213"/>
      <c r="X19" s="198">
        <f>+'アルミ(月別集計)'!R30</f>
        <v>33922.108</v>
      </c>
      <c r="Y19" s="211"/>
      <c r="Z19" s="198">
        <f>+'アルミ(月別集計)'!S30</f>
        <v>27808.471</v>
      </c>
      <c r="AA19" s="221"/>
      <c r="AB19" s="101"/>
      <c r="AC19" s="186"/>
      <c r="AD19" s="101"/>
      <c r="AE19" s="101"/>
      <c r="AF19" s="101"/>
      <c r="AG19" s="101"/>
    </row>
    <row r="20" spans="1:33" ht="12.75">
      <c r="A20" s="122" t="s">
        <v>71</v>
      </c>
      <c r="B20" s="102">
        <f>+'アルミ(月別集計)'!C31</f>
        <v>821467.057</v>
      </c>
      <c r="C20" s="202"/>
      <c r="D20" s="102">
        <f>+'アルミ(月別集計)'!D31</f>
        <v>495104.56200000003</v>
      </c>
      <c r="E20" s="190"/>
      <c r="F20" s="105">
        <f>+'アルミ(月別集計)'!E31</f>
        <v>264450.1940000001</v>
      </c>
      <c r="G20" s="191"/>
      <c r="H20" s="36">
        <f>+'アルミ(月別集計)'!F31</f>
        <v>26164.542999999998</v>
      </c>
      <c r="I20" s="190"/>
      <c r="J20" s="36">
        <f>+'アルミ(月別集計)'!G31</f>
        <v>21754.755</v>
      </c>
      <c r="K20" s="191"/>
      <c r="L20" s="36">
        <f>+'アルミ(月別集計)'!I31</f>
        <v>14353.938999999997</v>
      </c>
      <c r="M20" s="190"/>
      <c r="N20" s="36">
        <f>+'アルミ(月別集計)'!J31</f>
        <v>17202.54</v>
      </c>
      <c r="O20" s="191"/>
      <c r="P20" s="215">
        <f>+'アルミ(月別集計)'!L31</f>
        <v>734824.0499999999</v>
      </c>
      <c r="Q20" s="190"/>
      <c r="R20" s="36">
        <f>+'アルミ(月別集計)'!M31</f>
        <v>422624.501</v>
      </c>
      <c r="S20" s="191"/>
      <c r="T20" s="102">
        <f>'アルミ(月別集計)'!O31</f>
        <v>18788.515</v>
      </c>
      <c r="U20" s="190"/>
      <c r="V20" s="36">
        <f>+'アルミ(月別集計)'!P31</f>
        <v>12005.253</v>
      </c>
      <c r="W20" s="191"/>
      <c r="X20" s="36">
        <f>+'アルミ(月別集計)'!R31</f>
        <v>27336.01</v>
      </c>
      <c r="Y20" s="190"/>
      <c r="Z20" s="36">
        <f>+'アルミ(月別集計)'!S31</f>
        <v>21517.513</v>
      </c>
      <c r="AA20" s="206"/>
      <c r="AB20" s="101"/>
      <c r="AC20" s="186"/>
      <c r="AD20" s="101"/>
      <c r="AE20" s="101"/>
      <c r="AF20" s="101"/>
      <c r="AG20" s="101"/>
    </row>
    <row r="21" spans="1:33" ht="12.75">
      <c r="A21" s="184" t="s">
        <v>54</v>
      </c>
      <c r="B21" s="10">
        <v>1</v>
      </c>
      <c r="C21" s="10"/>
      <c r="D21" s="10">
        <v>1</v>
      </c>
      <c r="E21" s="10"/>
      <c r="F21" s="319">
        <f>F19/$B$19</f>
        <v>0.31816455976656083</v>
      </c>
      <c r="G21" s="320"/>
      <c r="H21" s="321">
        <f>H19/$B$19</f>
        <v>0.034784887300843954</v>
      </c>
      <c r="I21" s="321"/>
      <c r="J21" s="321">
        <f>J19/$D$19</f>
        <v>0.047323233507340086</v>
      </c>
      <c r="K21" s="320"/>
      <c r="L21" s="321">
        <f>L19/$B$19</f>
        <v>0.019436595233885075</v>
      </c>
      <c r="M21" s="321"/>
      <c r="N21" s="321">
        <f>N19/$D$19</f>
        <v>0.03679166695573711</v>
      </c>
      <c r="O21" s="320"/>
      <c r="P21" s="319">
        <f>P19/$B$19</f>
        <v>0.8829328187264729</v>
      </c>
      <c r="Q21" s="321"/>
      <c r="R21" s="321">
        <f>R19/$D$19</f>
        <v>0.8401266718687912</v>
      </c>
      <c r="S21" s="320"/>
      <c r="T21" s="321">
        <f>T19/$B$19</f>
        <v>0.025367051760355766</v>
      </c>
      <c r="U21" s="321"/>
      <c r="V21" s="321">
        <f>V19/$D$19</f>
        <v>0.027084820995997117</v>
      </c>
      <c r="W21" s="320"/>
      <c r="X21" s="321">
        <f>X19/$B$19</f>
        <v>0.037477435003461075</v>
      </c>
      <c r="Y21" s="321"/>
      <c r="Z21" s="321">
        <f>Z19/$D$19</f>
        <v>0.048669668780160706</v>
      </c>
      <c r="AA21" s="11"/>
      <c r="AB21" s="101"/>
      <c r="AC21" s="101"/>
      <c r="AD21" s="101"/>
      <c r="AE21" s="101"/>
      <c r="AF21" s="101"/>
      <c r="AG21" s="101"/>
    </row>
    <row r="22" spans="1:33" ht="12.75">
      <c r="A22" s="155" t="s">
        <v>18</v>
      </c>
      <c r="B22" s="40">
        <f>B19/B20</f>
        <v>1.101850875561039</v>
      </c>
      <c r="C22" s="40"/>
      <c r="D22" s="40">
        <f>D19/D20</f>
        <v>1.1540424707296477</v>
      </c>
      <c r="E22" s="40"/>
      <c r="F22" s="207">
        <f>F19/F20</f>
        <v>1.0889824607199943</v>
      </c>
      <c r="G22" s="41"/>
      <c r="H22" s="40">
        <f>H19/H20</f>
        <v>1.2033457263136607</v>
      </c>
      <c r="I22" s="40"/>
      <c r="J22" s="40">
        <f>J19/J20</f>
        <v>1.2429078608331834</v>
      </c>
      <c r="K22" s="41"/>
      <c r="L22" s="40">
        <f>L19/L20</f>
        <v>1.225637575859839</v>
      </c>
      <c r="M22" s="40"/>
      <c r="N22" s="40">
        <f>N19/N20</f>
        <v>1.2220123888681556</v>
      </c>
      <c r="O22" s="41"/>
      <c r="P22" s="207">
        <f>P19/P20</f>
        <v>1.0875701292030382</v>
      </c>
      <c r="Q22" s="40"/>
      <c r="R22" s="40">
        <f>R19/R20</f>
        <v>1.1358181952636013</v>
      </c>
      <c r="S22" s="41"/>
      <c r="T22" s="40">
        <v>1.06974041069353</v>
      </c>
      <c r="U22" s="40"/>
      <c r="V22" s="40">
        <f>V19/V20</f>
        <v>1.2890607136725898</v>
      </c>
      <c r="W22" s="41"/>
      <c r="X22" s="40">
        <f>X19/X20</f>
        <v>1.2409312112484596</v>
      </c>
      <c r="Y22" s="40"/>
      <c r="Z22" s="40">
        <f>Z19/Z20</f>
        <v>1.292364549750708</v>
      </c>
      <c r="AA22" s="41"/>
      <c r="AB22" s="323"/>
      <c r="AC22" s="293"/>
      <c r="AD22" s="101"/>
      <c r="AE22" s="101"/>
      <c r="AF22" s="101"/>
      <c r="AG22" s="101"/>
    </row>
    <row r="23" spans="1:33" ht="12.75">
      <c r="A23" s="154"/>
      <c r="B23" s="83"/>
      <c r="C23" s="83"/>
      <c r="D23" s="83"/>
      <c r="E23" s="83"/>
      <c r="F23" s="154"/>
      <c r="G23" s="84"/>
      <c r="H23" s="83"/>
      <c r="I23" s="83"/>
      <c r="J23" s="83"/>
      <c r="K23" s="84"/>
      <c r="L23" s="83"/>
      <c r="M23" s="83"/>
      <c r="N23" s="83"/>
      <c r="O23" s="84"/>
      <c r="P23" s="83"/>
      <c r="Q23" s="83"/>
      <c r="R23" s="83"/>
      <c r="S23" s="84"/>
      <c r="T23" s="83"/>
      <c r="U23" s="83"/>
      <c r="V23" s="83"/>
      <c r="W23" s="84"/>
      <c r="X23" s="83"/>
      <c r="Y23" s="83"/>
      <c r="Z23" s="83"/>
      <c r="AA23" s="84"/>
      <c r="AB23" s="101"/>
      <c r="AC23" s="101"/>
      <c r="AD23" s="101"/>
      <c r="AE23" s="101"/>
      <c r="AF23" s="101"/>
      <c r="AG23" s="101"/>
    </row>
    <row r="24" spans="1:33" ht="12.75">
      <c r="A24" s="153" t="str">
        <f>'アルミ(月別集計)'!A34</f>
        <v>令和4年１月</v>
      </c>
      <c r="B24" s="51">
        <f>'アルミ(月別集計)'!C34</f>
        <v>69593.929</v>
      </c>
      <c r="C24" s="193">
        <f aca="true" t="shared" si="0" ref="C24:C35">B24/B7</f>
        <v>0.9258574773504331</v>
      </c>
      <c r="D24" s="51">
        <f>'アルミ(月別集計)'!D34</f>
        <v>47450.925</v>
      </c>
      <c r="E24" s="193">
        <f aca="true" t="shared" si="1" ref="E24:E35">D24/D7</f>
        <v>1.0328890944710492</v>
      </c>
      <c r="F24" s="222">
        <f>'アルミ(月別集計)'!E34</f>
        <v>22193.485</v>
      </c>
      <c r="G24" s="194">
        <f aca="true" t="shared" si="2" ref="G24:G35">F24/F7</f>
        <v>0.9278600694008947</v>
      </c>
      <c r="H24" s="65">
        <f>'アルミ(月別集計)'!F34</f>
        <v>2530.629</v>
      </c>
      <c r="I24" s="64">
        <f aca="true" t="shared" si="3" ref="I24:I35">H24/H7</f>
        <v>1.0337536764705881</v>
      </c>
      <c r="J24" s="66">
        <f>'アルミ(月別集計)'!G34</f>
        <v>2281.819</v>
      </c>
      <c r="K24" s="189">
        <f aca="true" t="shared" si="4" ref="K24:K35">J24/J7</f>
        <v>1.1296133663366337</v>
      </c>
      <c r="L24" s="223">
        <f>'アルミ(月別集計)'!I34</f>
        <v>1320.319</v>
      </c>
      <c r="M24" s="189">
        <f aca="true" t="shared" si="5" ref="M24:M35">L24/L7</f>
        <v>1.03149921875</v>
      </c>
      <c r="N24" s="224">
        <f>'アルミ(月別集計)'!J34</f>
        <v>1637.53</v>
      </c>
      <c r="O24" s="188">
        <f aca="true" t="shared" si="6" ref="O24:O35">N24/N7</f>
        <v>1.0383830057070387</v>
      </c>
      <c r="P24" s="51">
        <f>'アルミ(月別集計)'!L34</f>
        <v>61234.671</v>
      </c>
      <c r="Q24" s="193">
        <f aca="true" t="shared" si="7" ref="Q24:Q35">P24/P7</f>
        <v>0.9156723240721357</v>
      </c>
      <c r="R24" s="51">
        <f>'アルミ(月別集計)'!M34</f>
        <v>39946.415</v>
      </c>
      <c r="S24" s="194">
        <f aca="true" t="shared" si="8" ref="S24:S35">R24/R7</f>
        <v>1.0245823073766287</v>
      </c>
      <c r="T24" s="224">
        <f>'アルミ(月別集計)'!O34</f>
        <v>1760.318</v>
      </c>
      <c r="U24" s="189">
        <f aca="true" t="shared" si="9" ref="U24:U35">T24/T7</f>
        <v>0.9358415736310473</v>
      </c>
      <c r="V24" s="224">
        <f>'アルミ(月別集計)'!P34</f>
        <v>1283.589</v>
      </c>
      <c r="W24" s="189">
        <f aca="true" t="shared" si="10" ref="W24:W35">V24/V7</f>
        <v>1.0301677367576243</v>
      </c>
      <c r="X24" s="223">
        <f>'アルミ(月別集計)'!R34</f>
        <v>2747.992</v>
      </c>
      <c r="Y24" s="189">
        <f aca="true" t="shared" si="11" ref="Y24:Y35">X24/X7</f>
        <v>1.0242236302646293</v>
      </c>
      <c r="Z24" s="224">
        <f>'アルミ(月別集計)'!S34</f>
        <v>2301.572</v>
      </c>
      <c r="AA24" s="188">
        <f aca="true" t="shared" si="12" ref="AA24:AA35">Z24/Z7</f>
        <v>1.0913096254148886</v>
      </c>
      <c r="AB24" s="101"/>
      <c r="AC24" s="101"/>
      <c r="AD24" s="101"/>
      <c r="AE24" s="101"/>
      <c r="AF24" s="101"/>
      <c r="AG24" s="101"/>
    </row>
    <row r="25" spans="1:33" ht="12.75">
      <c r="A25" s="128" t="str">
        <f>'アルミ(月別集計)'!A35</f>
        <v>２月</v>
      </c>
      <c r="B25" s="36">
        <f>'アルミ(月別集計)'!C35</f>
        <v>73009.224</v>
      </c>
      <c r="C25" s="202">
        <f t="shared" si="0"/>
        <v>0.9523894650334599</v>
      </c>
      <c r="D25" s="36">
        <f>'アルミ(月別集計)'!D35</f>
        <v>49465.807</v>
      </c>
      <c r="E25" s="202">
        <f t="shared" si="1"/>
        <v>1.0471613319784918</v>
      </c>
      <c r="F25" s="50">
        <f>'アルミ(月別集計)'!E35</f>
        <v>24025.744</v>
      </c>
      <c r="G25" s="201">
        <f t="shared" si="2"/>
        <v>1.0028694744751012</v>
      </c>
      <c r="H25" s="225">
        <f>'アルミ(月別集計)'!F35</f>
        <v>2579.236</v>
      </c>
      <c r="I25" s="202">
        <f t="shared" si="3"/>
        <v>1.0098809710258418</v>
      </c>
      <c r="J25" s="36">
        <f>'アルミ(月別集計)'!G35</f>
        <v>2380.766</v>
      </c>
      <c r="K25" s="201">
        <f t="shared" si="4"/>
        <v>1.1219443920829406</v>
      </c>
      <c r="L25" s="36">
        <f>'アルミ(月別集計)'!I35</f>
        <v>1300.84</v>
      </c>
      <c r="M25" s="202">
        <f t="shared" si="5"/>
        <v>0.9167300916138125</v>
      </c>
      <c r="N25" s="36">
        <f>'アルミ(月別集計)'!J35</f>
        <v>1739.55</v>
      </c>
      <c r="O25" s="201">
        <f t="shared" si="6"/>
        <v>1.0256780660377358</v>
      </c>
      <c r="P25" s="36">
        <f>'アルミ(月別集計)'!L35</f>
        <v>64333.262</v>
      </c>
      <c r="Q25" s="202">
        <f t="shared" si="7"/>
        <v>0.9501173511917786</v>
      </c>
      <c r="R25" s="36">
        <f>'アルミ(月別集計)'!M35</f>
        <v>41540.917</v>
      </c>
      <c r="S25" s="201">
        <f t="shared" si="8"/>
        <v>1.0465552364396746</v>
      </c>
      <c r="T25" s="36">
        <f>'アルミ(月別集計)'!O35</f>
        <v>1825.62</v>
      </c>
      <c r="U25" s="202">
        <f t="shared" si="9"/>
        <v>0.8802410800385727</v>
      </c>
      <c r="V25" s="36">
        <f>'アルミ(月別集計)'!P35</f>
        <v>1334.734</v>
      </c>
      <c r="W25" s="201">
        <f t="shared" si="10"/>
        <v>0.9533814285714285</v>
      </c>
      <c r="X25" s="36">
        <f>'アルミ(月別集計)'!R35</f>
        <v>2970.266</v>
      </c>
      <c r="Y25" s="202">
        <f t="shared" si="11"/>
        <v>1.0242296551724137</v>
      </c>
      <c r="Z25" s="36">
        <f>'アルミ(月別集計)'!S35</f>
        <v>2469.84</v>
      </c>
      <c r="AA25" s="201">
        <f t="shared" si="12"/>
        <v>1.0618400687876184</v>
      </c>
      <c r="AB25" s="101"/>
      <c r="AC25" s="101"/>
      <c r="AD25" s="101"/>
      <c r="AE25" s="101"/>
      <c r="AF25" s="101"/>
      <c r="AG25" s="101"/>
    </row>
    <row r="26" spans="1:33" ht="12.75">
      <c r="A26" s="153" t="str">
        <f>'アルミ(月別集計)'!A36</f>
        <v>３月</v>
      </c>
      <c r="B26" s="51">
        <f>'アルミ(月別集計)'!C36</f>
        <v>82042.048</v>
      </c>
      <c r="C26" s="193">
        <f t="shared" si="0"/>
        <v>0.9373127534874155</v>
      </c>
      <c r="D26" s="51">
        <f>'アルミ(月別集計)'!D36</f>
        <v>55607.623999999996</v>
      </c>
      <c r="E26" s="193">
        <f t="shared" si="1"/>
        <v>1.0501317016977318</v>
      </c>
      <c r="F26" s="192">
        <f>'アルミ(月別集計)'!E36</f>
        <v>26920.74</v>
      </c>
      <c r="G26" s="194">
        <f t="shared" si="2"/>
        <v>0.972710651828299</v>
      </c>
      <c r="H26" s="51">
        <f>'アルミ(月別集計)'!F36</f>
        <v>2812.351</v>
      </c>
      <c r="I26" s="193">
        <f t="shared" si="3"/>
        <v>1.0044110714285714</v>
      </c>
      <c r="J26" s="51">
        <f>'アルミ(月別集計)'!G36</f>
        <v>2582.039</v>
      </c>
      <c r="K26" s="194">
        <f t="shared" si="4"/>
        <v>1.0745064502704953</v>
      </c>
      <c r="L26" s="51">
        <f>'アルミ(月別集計)'!I36</f>
        <v>1467.02</v>
      </c>
      <c r="M26" s="193">
        <f t="shared" si="5"/>
        <v>0.89180547112462</v>
      </c>
      <c r="N26" s="51">
        <f>'アルミ(月別集計)'!J36</f>
        <v>1878.934</v>
      </c>
      <c r="O26" s="194">
        <f t="shared" si="6"/>
        <v>1.0010303676078849</v>
      </c>
      <c r="P26" s="51">
        <f>'アルミ(月別集計)'!L36</f>
        <v>72440.399</v>
      </c>
      <c r="Q26" s="193">
        <f t="shared" si="7"/>
        <v>0.9344228759288034</v>
      </c>
      <c r="R26" s="51">
        <f>'アルミ(月別集計)'!M36</f>
        <v>46999.255</v>
      </c>
      <c r="S26" s="194">
        <f t="shared" si="8"/>
        <v>1.0544096334185848</v>
      </c>
      <c r="T26" s="51">
        <f>'アルミ(月別集計)'!O36</f>
        <v>2061.233</v>
      </c>
      <c r="U26" s="193">
        <f t="shared" si="9"/>
        <v>0.8930818890814559</v>
      </c>
      <c r="V26" s="51">
        <f>'アルミ(月別集計)'!P36</f>
        <v>1475.18</v>
      </c>
      <c r="W26" s="194">
        <f t="shared" si="10"/>
        <v>0.9648005232177894</v>
      </c>
      <c r="X26" s="51">
        <f>'アルミ(月別集計)'!R36</f>
        <v>3261.045</v>
      </c>
      <c r="Y26" s="193">
        <f t="shared" si="11"/>
        <v>1.0027813653136533</v>
      </c>
      <c r="Z26" s="51">
        <f>'アルミ(月別集計)'!S36</f>
        <v>2672.216</v>
      </c>
      <c r="AA26" s="194">
        <f t="shared" si="12"/>
        <v>1.0401775009731413</v>
      </c>
      <c r="AB26" s="101"/>
      <c r="AC26" s="101"/>
      <c r="AD26" s="101"/>
      <c r="AE26" s="101"/>
      <c r="AF26" s="101"/>
      <c r="AG26" s="101"/>
    </row>
    <row r="27" spans="1:33" ht="12.75">
      <c r="A27" s="128" t="str">
        <f>'アルミ(月別集計)'!A37</f>
        <v>４月</v>
      </c>
      <c r="B27" s="36">
        <f>'アルミ(月別集計)'!C37</f>
        <v>72917.295</v>
      </c>
      <c r="C27" s="202">
        <f t="shared" si="0"/>
        <v>0.8745912345723436</v>
      </c>
      <c r="D27" s="36">
        <f>'アルミ(月別集計)'!D37</f>
        <v>51315.722</v>
      </c>
      <c r="E27" s="202">
        <f t="shared" si="1"/>
        <v>0.9941632020458376</v>
      </c>
      <c r="F27" s="50">
        <f>'アルミ(月別集計)'!E37</f>
        <v>23338.478</v>
      </c>
      <c r="G27" s="201">
        <f t="shared" si="2"/>
        <v>0.8808967313353967</v>
      </c>
      <c r="H27" s="36">
        <f>'アルミ(月別集計)'!F37</f>
        <v>2641.506</v>
      </c>
      <c r="I27" s="202">
        <f t="shared" si="3"/>
        <v>0.9637015687705217</v>
      </c>
      <c r="J27" s="36">
        <f>'アルミ(月別集計)'!G37</f>
        <v>2451.894</v>
      </c>
      <c r="K27" s="201">
        <f t="shared" si="4"/>
        <v>1.0358656527249681</v>
      </c>
      <c r="L27" s="36">
        <f>'アルミ(月別集計)'!I37</f>
        <v>1467.861</v>
      </c>
      <c r="M27" s="202">
        <f t="shared" si="5"/>
        <v>0.9191365059486538</v>
      </c>
      <c r="N27" s="36">
        <f>'アルミ(月別集計)'!J37</f>
        <v>1922.125</v>
      </c>
      <c r="O27" s="201">
        <f t="shared" si="6"/>
        <v>1.027874331550802</v>
      </c>
      <c r="P27" s="36">
        <f>'アルミ(月別集計)'!L37</f>
        <v>63923.735</v>
      </c>
      <c r="Q27" s="202">
        <f t="shared" si="7"/>
        <v>0.864570309858393</v>
      </c>
      <c r="R27" s="36">
        <f>'アルミ(月別集計)'!M37</f>
        <v>43069.777</v>
      </c>
      <c r="S27" s="201">
        <f t="shared" si="8"/>
        <v>0.9887914275219248</v>
      </c>
      <c r="T27" s="36">
        <f>'アルミ(月別集計)'!O37</f>
        <v>1744.855</v>
      </c>
      <c r="U27" s="202">
        <f t="shared" si="9"/>
        <v>0.8685191637630663</v>
      </c>
      <c r="V27" s="36">
        <f>'アルミ(月別集計)'!P37</f>
        <v>1277.277</v>
      </c>
      <c r="W27" s="201">
        <f t="shared" si="10"/>
        <v>0.9546165919282511</v>
      </c>
      <c r="X27" s="36">
        <f>'アルミ(月別集計)'!R37</f>
        <v>3139.338</v>
      </c>
      <c r="Y27" s="202">
        <f t="shared" si="11"/>
        <v>1.0159669902912623</v>
      </c>
      <c r="Z27" s="36">
        <f>'アルミ(月別集計)'!S37</f>
        <v>2594.649</v>
      </c>
      <c r="AA27" s="201">
        <f t="shared" si="12"/>
        <v>1.0445446859903382</v>
      </c>
      <c r="AB27" s="101"/>
      <c r="AC27" s="101"/>
      <c r="AD27" s="101"/>
      <c r="AE27" s="101"/>
      <c r="AF27" s="101"/>
      <c r="AG27" s="101"/>
    </row>
    <row r="28" spans="1:33" ht="12.75">
      <c r="A28" s="153" t="str">
        <f>'アルミ(月別集計)'!A38</f>
        <v>５月</v>
      </c>
      <c r="B28" s="51">
        <f>'アルミ(月別集計)'!C38</f>
        <v>0</v>
      </c>
      <c r="C28" s="193">
        <f t="shared" si="0"/>
        <v>0</v>
      </c>
      <c r="D28" s="51">
        <f>'アルミ(月別集計)'!D38</f>
        <v>0</v>
      </c>
      <c r="E28" s="193">
        <f t="shared" si="1"/>
        <v>0</v>
      </c>
      <c r="F28" s="192">
        <f>'アルミ(月別集計)'!E38</f>
        <v>0</v>
      </c>
      <c r="G28" s="194">
        <f t="shared" si="2"/>
        <v>0</v>
      </c>
      <c r="H28" s="51">
        <f>'アルミ(月別集計)'!F38</f>
        <v>0</v>
      </c>
      <c r="I28" s="193">
        <f t="shared" si="3"/>
        <v>0</v>
      </c>
      <c r="J28" s="51">
        <f>'アルミ(月別集計)'!G38</f>
        <v>0</v>
      </c>
      <c r="K28" s="194">
        <f t="shared" si="4"/>
        <v>0</v>
      </c>
      <c r="L28" s="51">
        <f>'アルミ(月別集計)'!I38</f>
        <v>0</v>
      </c>
      <c r="M28" s="193">
        <f t="shared" si="5"/>
        <v>0</v>
      </c>
      <c r="N28" s="51">
        <f>'アルミ(月別集計)'!J38</f>
        <v>0</v>
      </c>
      <c r="O28" s="194">
        <f t="shared" si="6"/>
        <v>0</v>
      </c>
      <c r="P28" s="51">
        <f>'アルミ(月別集計)'!L38</f>
        <v>0</v>
      </c>
      <c r="Q28" s="193">
        <f t="shared" si="7"/>
        <v>0</v>
      </c>
      <c r="R28" s="51">
        <f>'アルミ(月別集計)'!M38</f>
        <v>0</v>
      </c>
      <c r="S28" s="194">
        <f t="shared" si="8"/>
        <v>0</v>
      </c>
      <c r="T28" s="51">
        <f>'アルミ(月別集計)'!O38</f>
        <v>0</v>
      </c>
      <c r="U28" s="193">
        <f t="shared" si="9"/>
        <v>0</v>
      </c>
      <c r="V28" s="51">
        <f>'アルミ(月別集計)'!P38</f>
        <v>0</v>
      </c>
      <c r="W28" s="194">
        <f t="shared" si="10"/>
        <v>0</v>
      </c>
      <c r="X28" s="51">
        <f>'アルミ(月別集計)'!R38</f>
        <v>0</v>
      </c>
      <c r="Y28" s="193">
        <f t="shared" si="11"/>
        <v>0</v>
      </c>
      <c r="Z28" s="51">
        <f>'アルミ(月別集計)'!S38</f>
        <v>0</v>
      </c>
      <c r="AA28" s="194">
        <f t="shared" si="12"/>
        <v>0</v>
      </c>
      <c r="AB28" s="101"/>
      <c r="AC28" s="101"/>
      <c r="AD28" s="101"/>
      <c r="AE28" s="101"/>
      <c r="AF28" s="101"/>
      <c r="AG28" s="101"/>
    </row>
    <row r="29" spans="1:33" ht="12.75">
      <c r="A29" s="128" t="str">
        <f>'アルミ(月別集計)'!A39</f>
        <v>６月</v>
      </c>
      <c r="B29" s="36">
        <f>'アルミ(月別集計)'!C39</f>
        <v>0</v>
      </c>
      <c r="C29" s="202">
        <f t="shared" si="0"/>
        <v>0</v>
      </c>
      <c r="D29" s="36">
        <f>'アルミ(月別集計)'!D39</f>
        <v>0</v>
      </c>
      <c r="E29" s="202">
        <f t="shared" si="1"/>
        <v>0</v>
      </c>
      <c r="F29" s="50">
        <f>'アルミ(月別集計)'!E39</f>
        <v>0</v>
      </c>
      <c r="G29" s="201">
        <f t="shared" si="2"/>
        <v>0</v>
      </c>
      <c r="H29" s="36">
        <f>'アルミ(月別集計)'!F39</f>
        <v>0</v>
      </c>
      <c r="I29" s="202">
        <f t="shared" si="3"/>
        <v>0</v>
      </c>
      <c r="J29" s="36">
        <f>'アルミ(月別集計)'!G39</f>
        <v>0</v>
      </c>
      <c r="K29" s="201">
        <f t="shared" si="4"/>
        <v>0</v>
      </c>
      <c r="L29" s="36">
        <f>'アルミ(月別集計)'!I39</f>
        <v>0</v>
      </c>
      <c r="M29" s="202">
        <f t="shared" si="5"/>
        <v>0</v>
      </c>
      <c r="N29" s="36">
        <f>'アルミ(月別集計)'!J39</f>
        <v>0</v>
      </c>
      <c r="O29" s="201">
        <f t="shared" si="6"/>
        <v>0</v>
      </c>
      <c r="P29" s="36">
        <f>'アルミ(月別集計)'!L39</f>
        <v>0</v>
      </c>
      <c r="Q29" s="202">
        <f t="shared" si="7"/>
        <v>0</v>
      </c>
      <c r="R29" s="36">
        <f>'アルミ(月別集計)'!M39</f>
        <v>0</v>
      </c>
      <c r="S29" s="201">
        <f t="shared" si="8"/>
        <v>0</v>
      </c>
      <c r="T29" s="36">
        <f>'アルミ(月別集計)'!O39</f>
        <v>0</v>
      </c>
      <c r="U29" s="202">
        <f t="shared" si="9"/>
        <v>0</v>
      </c>
      <c r="V29" s="36">
        <f>'アルミ(月別集計)'!P39</f>
        <v>0</v>
      </c>
      <c r="W29" s="201" t="e">
        <f t="shared" si="10"/>
        <v>#DIV/0!</v>
      </c>
      <c r="X29" s="36">
        <f>'アルミ(月別集計)'!R39</f>
        <v>0</v>
      </c>
      <c r="Y29" s="202">
        <f t="shared" si="11"/>
        <v>0</v>
      </c>
      <c r="Z29" s="36">
        <f>'アルミ(月別集計)'!S39</f>
        <v>0</v>
      </c>
      <c r="AA29" s="201">
        <f t="shared" si="12"/>
        <v>0</v>
      </c>
      <c r="AB29" s="101"/>
      <c r="AC29" s="101"/>
      <c r="AD29" s="101"/>
      <c r="AE29" s="101"/>
      <c r="AF29" s="101"/>
      <c r="AG29" s="101"/>
    </row>
    <row r="30" spans="1:33" ht="12.75">
      <c r="A30" s="153" t="str">
        <f>'アルミ(月別集計)'!A40</f>
        <v>７月</v>
      </c>
      <c r="B30" s="51">
        <f>'アルミ(月別集計)'!C40</f>
        <v>0</v>
      </c>
      <c r="C30" s="193">
        <f t="shared" si="0"/>
        <v>0</v>
      </c>
      <c r="D30" s="51">
        <f>'アルミ(月別集計)'!D40</f>
        <v>0</v>
      </c>
      <c r="E30" s="193">
        <f t="shared" si="1"/>
        <v>0</v>
      </c>
      <c r="F30" s="192">
        <f>'アルミ(月別集計)'!E40</f>
        <v>0</v>
      </c>
      <c r="G30" s="194">
        <f t="shared" si="2"/>
        <v>0</v>
      </c>
      <c r="H30" s="51">
        <f>'アルミ(月別集計)'!F40</f>
        <v>0</v>
      </c>
      <c r="I30" s="193">
        <f t="shared" si="3"/>
        <v>0</v>
      </c>
      <c r="J30" s="51">
        <f>'アルミ(月別集計)'!G40</f>
        <v>0</v>
      </c>
      <c r="K30" s="194">
        <f t="shared" si="4"/>
        <v>0</v>
      </c>
      <c r="L30" s="51">
        <f>'アルミ(月別集計)'!I40</f>
        <v>0</v>
      </c>
      <c r="M30" s="193">
        <f t="shared" si="5"/>
        <v>0</v>
      </c>
      <c r="N30" s="51">
        <f>'アルミ(月別集計)'!J40</f>
        <v>0</v>
      </c>
      <c r="O30" s="194">
        <f t="shared" si="6"/>
        <v>0</v>
      </c>
      <c r="P30" s="51">
        <f>'アルミ(月別集計)'!L40</f>
        <v>0</v>
      </c>
      <c r="Q30" s="193">
        <f t="shared" si="7"/>
        <v>0</v>
      </c>
      <c r="R30" s="51">
        <f>'アルミ(月別集計)'!M40</f>
        <v>0</v>
      </c>
      <c r="S30" s="194">
        <f t="shared" si="8"/>
        <v>0</v>
      </c>
      <c r="T30" s="51">
        <f>'アルミ(月別集計)'!O40</f>
        <v>0</v>
      </c>
      <c r="U30" s="193">
        <f t="shared" si="9"/>
        <v>0</v>
      </c>
      <c r="V30" s="51">
        <f>'アルミ(月別集計)'!P40</f>
        <v>0</v>
      </c>
      <c r="W30" s="194">
        <f t="shared" si="10"/>
        <v>0</v>
      </c>
      <c r="X30" s="51">
        <f>'アルミ(月別集計)'!R40</f>
        <v>0</v>
      </c>
      <c r="Y30" s="193">
        <f t="shared" si="11"/>
        <v>0</v>
      </c>
      <c r="Z30" s="51">
        <f>'アルミ(月別集計)'!S40</f>
        <v>0</v>
      </c>
      <c r="AA30" s="194">
        <f t="shared" si="12"/>
        <v>0</v>
      </c>
      <c r="AB30" s="101"/>
      <c r="AC30" s="101"/>
      <c r="AD30" s="101"/>
      <c r="AE30" s="101"/>
      <c r="AF30" s="101"/>
      <c r="AG30" s="101"/>
    </row>
    <row r="31" spans="1:33" ht="12.75">
      <c r="A31" s="128" t="str">
        <f>'アルミ(月別集計)'!A41</f>
        <v>８月</v>
      </c>
      <c r="B31" s="36">
        <f>'アルミ(月別集計)'!C41</f>
        <v>0</v>
      </c>
      <c r="C31" s="202">
        <f t="shared" si="0"/>
        <v>0</v>
      </c>
      <c r="D31" s="36">
        <f>'アルミ(月別集計)'!D41</f>
        <v>0</v>
      </c>
      <c r="E31" s="202">
        <f t="shared" si="1"/>
        <v>0</v>
      </c>
      <c r="F31" s="50">
        <f>'アルミ(月別集計)'!E41</f>
        <v>0</v>
      </c>
      <c r="G31" s="201">
        <f t="shared" si="2"/>
        <v>0</v>
      </c>
      <c r="H31" s="36">
        <f>'アルミ(月別集計)'!F41</f>
        <v>0</v>
      </c>
      <c r="I31" s="202">
        <f t="shared" si="3"/>
        <v>0</v>
      </c>
      <c r="J31" s="36">
        <f>'アルミ(月別集計)'!G41</f>
        <v>0</v>
      </c>
      <c r="K31" s="201">
        <f t="shared" si="4"/>
        <v>0</v>
      </c>
      <c r="L31" s="36">
        <f>'アルミ(月別集計)'!I41</f>
        <v>0</v>
      </c>
      <c r="M31" s="202">
        <f t="shared" si="5"/>
        <v>0</v>
      </c>
      <c r="N31" s="36">
        <f>'アルミ(月別集計)'!J41</f>
        <v>0</v>
      </c>
      <c r="O31" s="201">
        <f t="shared" si="6"/>
        <v>0</v>
      </c>
      <c r="P31" s="36">
        <f>'アルミ(月別集計)'!L41</f>
        <v>0</v>
      </c>
      <c r="Q31" s="202">
        <f t="shared" si="7"/>
        <v>0</v>
      </c>
      <c r="R31" s="36">
        <f>'アルミ(月別集計)'!M41</f>
        <v>0</v>
      </c>
      <c r="S31" s="201">
        <f t="shared" si="8"/>
        <v>0</v>
      </c>
      <c r="T31" s="36">
        <f>'アルミ(月別集計)'!O41</f>
        <v>0</v>
      </c>
      <c r="U31" s="202">
        <f t="shared" si="9"/>
        <v>0</v>
      </c>
      <c r="V31" s="36">
        <f>'アルミ(月別集計)'!P41</f>
        <v>0</v>
      </c>
      <c r="W31" s="201">
        <f t="shared" si="10"/>
        <v>0</v>
      </c>
      <c r="X31" s="36">
        <f>'アルミ(月別集計)'!R41</f>
        <v>0</v>
      </c>
      <c r="Y31" s="202">
        <f t="shared" si="11"/>
        <v>0</v>
      </c>
      <c r="Z31" s="36">
        <f>'アルミ(月別集計)'!S41</f>
        <v>0</v>
      </c>
      <c r="AA31" s="201">
        <f t="shared" si="12"/>
        <v>0</v>
      </c>
      <c r="AB31" s="101"/>
      <c r="AC31" s="101"/>
      <c r="AD31" s="101"/>
      <c r="AE31" s="101"/>
      <c r="AF31" s="101"/>
      <c r="AG31" s="101"/>
    </row>
    <row r="32" spans="1:33" ht="12.75">
      <c r="A32" s="153" t="str">
        <f>'アルミ(月別集計)'!A42</f>
        <v>９月</v>
      </c>
      <c r="B32" s="51">
        <f>'アルミ(月別集計)'!C42</f>
        <v>0</v>
      </c>
      <c r="C32" s="193">
        <f t="shared" si="0"/>
        <v>0</v>
      </c>
      <c r="D32" s="51">
        <f>'アルミ(月別集計)'!D42</f>
        <v>0</v>
      </c>
      <c r="E32" s="193">
        <f t="shared" si="1"/>
        <v>0</v>
      </c>
      <c r="F32" s="192">
        <f>'アルミ(月別集計)'!E42</f>
        <v>0</v>
      </c>
      <c r="G32" s="194">
        <f t="shared" si="2"/>
        <v>0</v>
      </c>
      <c r="H32" s="51">
        <f>'アルミ(月別集計)'!F42</f>
        <v>0</v>
      </c>
      <c r="I32" s="193">
        <f t="shared" si="3"/>
        <v>0</v>
      </c>
      <c r="J32" s="51">
        <f>'アルミ(月別集計)'!G42</f>
        <v>0</v>
      </c>
      <c r="K32" s="194">
        <f t="shared" si="4"/>
        <v>0</v>
      </c>
      <c r="L32" s="51">
        <f>'アルミ(月別集計)'!I42</f>
        <v>0</v>
      </c>
      <c r="M32" s="193">
        <f t="shared" si="5"/>
        <v>0</v>
      </c>
      <c r="N32" s="51">
        <f>'アルミ(月別集計)'!J42</f>
        <v>0</v>
      </c>
      <c r="O32" s="194">
        <f t="shared" si="6"/>
        <v>0</v>
      </c>
      <c r="P32" s="51">
        <f>'アルミ(月別集計)'!L42</f>
        <v>0</v>
      </c>
      <c r="Q32" s="193">
        <f t="shared" si="7"/>
        <v>0</v>
      </c>
      <c r="R32" s="51">
        <f>'アルミ(月別集計)'!M42</f>
        <v>0</v>
      </c>
      <c r="S32" s="194">
        <f t="shared" si="8"/>
        <v>0</v>
      </c>
      <c r="T32" s="51">
        <f>'アルミ(月別集計)'!O42</f>
        <v>0</v>
      </c>
      <c r="U32" s="193">
        <f t="shared" si="9"/>
        <v>0</v>
      </c>
      <c r="V32" s="51">
        <f>'アルミ(月別集計)'!P42</f>
        <v>0</v>
      </c>
      <c r="W32" s="194">
        <f t="shared" si="10"/>
        <v>0</v>
      </c>
      <c r="X32" s="51">
        <f>'アルミ(月別集計)'!R42</f>
        <v>0</v>
      </c>
      <c r="Y32" s="193">
        <f t="shared" si="11"/>
        <v>0</v>
      </c>
      <c r="Z32" s="51">
        <f>'アルミ(月別集計)'!S42</f>
        <v>0</v>
      </c>
      <c r="AA32" s="194">
        <f t="shared" si="12"/>
        <v>0</v>
      </c>
      <c r="AB32" s="101"/>
      <c r="AC32" s="101"/>
      <c r="AD32" s="101"/>
      <c r="AE32" s="101"/>
      <c r="AF32" s="101"/>
      <c r="AG32" s="101"/>
    </row>
    <row r="33" spans="1:33" ht="12.75">
      <c r="A33" s="128" t="str">
        <f>'アルミ(月別集計)'!A43</f>
        <v>１０月</v>
      </c>
      <c r="B33" s="36">
        <f>'アルミ(月別集計)'!C43</f>
        <v>0</v>
      </c>
      <c r="C33" s="202">
        <f t="shared" si="0"/>
        <v>0</v>
      </c>
      <c r="D33" s="36">
        <f>'アルミ(月別集計)'!D43</f>
        <v>0</v>
      </c>
      <c r="E33" s="202">
        <f t="shared" si="1"/>
        <v>0</v>
      </c>
      <c r="F33" s="50">
        <f>'アルミ(月別集計)'!E43</f>
        <v>0</v>
      </c>
      <c r="G33" s="201">
        <f t="shared" si="2"/>
        <v>0</v>
      </c>
      <c r="H33" s="36">
        <f>'アルミ(月別集計)'!F43</f>
        <v>0</v>
      </c>
      <c r="I33" s="202">
        <f t="shared" si="3"/>
        <v>0</v>
      </c>
      <c r="J33" s="36">
        <f>'アルミ(月別集計)'!G43</f>
        <v>0</v>
      </c>
      <c r="K33" s="201">
        <f t="shared" si="4"/>
        <v>0</v>
      </c>
      <c r="L33" s="36">
        <f>'アルミ(月別集計)'!I43</f>
        <v>0</v>
      </c>
      <c r="M33" s="202">
        <f t="shared" si="5"/>
        <v>0</v>
      </c>
      <c r="N33" s="36">
        <f>'アルミ(月別集計)'!J43</f>
        <v>0</v>
      </c>
      <c r="O33" s="201">
        <f t="shared" si="6"/>
        <v>0</v>
      </c>
      <c r="P33" s="36">
        <f>'アルミ(月別集計)'!L43</f>
        <v>0</v>
      </c>
      <c r="Q33" s="202">
        <f t="shared" si="7"/>
        <v>0</v>
      </c>
      <c r="R33" s="36">
        <f>'アルミ(月別集計)'!M43</f>
        <v>0</v>
      </c>
      <c r="S33" s="201">
        <f t="shared" si="8"/>
        <v>0</v>
      </c>
      <c r="T33" s="36">
        <f>'アルミ(月別集計)'!O43</f>
        <v>0</v>
      </c>
      <c r="U33" s="202">
        <f t="shared" si="9"/>
        <v>0</v>
      </c>
      <c r="V33" s="36">
        <f>'アルミ(月別集計)'!P43</f>
        <v>0</v>
      </c>
      <c r="W33" s="201">
        <f t="shared" si="10"/>
        <v>0</v>
      </c>
      <c r="X33" s="36">
        <f>'アルミ(月別集計)'!R43</f>
        <v>0</v>
      </c>
      <c r="Y33" s="202">
        <f t="shared" si="11"/>
        <v>0</v>
      </c>
      <c r="Z33" s="36">
        <f>'アルミ(月別集計)'!S43</f>
        <v>0</v>
      </c>
      <c r="AA33" s="201">
        <f t="shared" si="12"/>
        <v>0</v>
      </c>
      <c r="AB33" s="101"/>
      <c r="AC33" s="101"/>
      <c r="AD33" s="101"/>
      <c r="AE33" s="101"/>
      <c r="AF33" s="101"/>
      <c r="AG33" s="101"/>
    </row>
    <row r="34" spans="1:33" ht="12.75">
      <c r="A34" s="153" t="str">
        <f>'アルミ(月別集計)'!A44</f>
        <v>１１月</v>
      </c>
      <c r="B34" s="51">
        <f>'アルミ(月別集計)'!C44</f>
        <v>0</v>
      </c>
      <c r="C34" s="193">
        <f t="shared" si="0"/>
        <v>0</v>
      </c>
      <c r="D34" s="51">
        <f>'アルミ(月別集計)'!D44</f>
        <v>0</v>
      </c>
      <c r="E34" s="193">
        <f t="shared" si="1"/>
        <v>0</v>
      </c>
      <c r="F34" s="192">
        <f>'アルミ(月別集計)'!E44</f>
        <v>0</v>
      </c>
      <c r="G34" s="194">
        <f t="shared" si="2"/>
        <v>0</v>
      </c>
      <c r="H34" s="51">
        <f>'アルミ(月別集計)'!F44</f>
        <v>0</v>
      </c>
      <c r="I34" s="193">
        <f t="shared" si="3"/>
        <v>0</v>
      </c>
      <c r="J34" s="51">
        <f>'アルミ(月別集計)'!G44</f>
        <v>0</v>
      </c>
      <c r="K34" s="194">
        <f t="shared" si="4"/>
        <v>0</v>
      </c>
      <c r="L34" s="51">
        <f>'アルミ(月別集計)'!I44</f>
        <v>0</v>
      </c>
      <c r="M34" s="193">
        <f t="shared" si="5"/>
        <v>0</v>
      </c>
      <c r="N34" s="51">
        <f>'アルミ(月別集計)'!J44</f>
        <v>0</v>
      </c>
      <c r="O34" s="194">
        <f t="shared" si="6"/>
        <v>0</v>
      </c>
      <c r="P34" s="51">
        <f>'アルミ(月別集計)'!L44</f>
        <v>0</v>
      </c>
      <c r="Q34" s="193">
        <f t="shared" si="7"/>
        <v>0</v>
      </c>
      <c r="R34" s="51">
        <f>'アルミ(月別集計)'!M44</f>
        <v>0</v>
      </c>
      <c r="S34" s="194">
        <f t="shared" si="8"/>
        <v>0</v>
      </c>
      <c r="T34" s="51">
        <f>'アルミ(月別集計)'!O44</f>
        <v>0</v>
      </c>
      <c r="U34" s="193">
        <f t="shared" si="9"/>
        <v>0</v>
      </c>
      <c r="V34" s="51">
        <f>'アルミ(月別集計)'!P44</f>
        <v>0</v>
      </c>
      <c r="W34" s="194">
        <f t="shared" si="10"/>
        <v>0</v>
      </c>
      <c r="X34" s="51">
        <f>'アルミ(月別集計)'!R44</f>
        <v>0</v>
      </c>
      <c r="Y34" s="193">
        <f t="shared" si="11"/>
        <v>0</v>
      </c>
      <c r="Z34" s="51">
        <f>'アルミ(月別集計)'!S44</f>
        <v>0</v>
      </c>
      <c r="AA34" s="194">
        <f t="shared" si="12"/>
        <v>0</v>
      </c>
      <c r="AB34" s="101"/>
      <c r="AC34" s="101"/>
      <c r="AD34" s="101"/>
      <c r="AE34" s="101"/>
      <c r="AF34" s="101"/>
      <c r="AG34" s="101"/>
    </row>
    <row r="35" spans="1:33" ht="12.75">
      <c r="A35" s="142" t="str">
        <f>'アルミ(月別集計)'!A45</f>
        <v>１２月</v>
      </c>
      <c r="B35" s="195">
        <f>'アルミ(月別集計)'!C45</f>
        <v>0</v>
      </c>
      <c r="C35" s="204">
        <f t="shared" si="0"/>
        <v>0</v>
      </c>
      <c r="D35" s="195">
        <f>'アルミ(月別集計)'!D45</f>
        <v>0</v>
      </c>
      <c r="E35" s="204">
        <f t="shared" si="1"/>
        <v>0</v>
      </c>
      <c r="F35" s="196">
        <f>'アルミ(月別集計)'!E45</f>
        <v>0</v>
      </c>
      <c r="G35" s="203">
        <f t="shared" si="2"/>
        <v>0</v>
      </c>
      <c r="H35" s="195">
        <f>'アルミ(月別集計)'!F45</f>
        <v>0</v>
      </c>
      <c r="I35" s="204">
        <f t="shared" si="3"/>
        <v>0</v>
      </c>
      <c r="J35" s="195">
        <f>'アルミ(月別集計)'!G45</f>
        <v>0</v>
      </c>
      <c r="K35" s="203">
        <f t="shared" si="4"/>
        <v>0</v>
      </c>
      <c r="L35" s="195">
        <f>'アルミ(月別集計)'!I45</f>
        <v>0</v>
      </c>
      <c r="M35" s="204">
        <f t="shared" si="5"/>
        <v>0</v>
      </c>
      <c r="N35" s="195">
        <f>'アルミ(月別集計)'!J45</f>
        <v>0</v>
      </c>
      <c r="O35" s="203">
        <f t="shared" si="6"/>
        <v>0</v>
      </c>
      <c r="P35" s="195">
        <f>'アルミ(月別集計)'!L45</f>
        <v>0</v>
      </c>
      <c r="Q35" s="204">
        <f t="shared" si="7"/>
        <v>0</v>
      </c>
      <c r="R35" s="195">
        <f>'アルミ(月別集計)'!M45</f>
        <v>0</v>
      </c>
      <c r="S35" s="203">
        <f t="shared" si="8"/>
        <v>0</v>
      </c>
      <c r="T35" s="195">
        <f>'アルミ(月別集計)'!O45</f>
        <v>0</v>
      </c>
      <c r="U35" s="204">
        <f t="shared" si="9"/>
        <v>0</v>
      </c>
      <c r="V35" s="195">
        <f>'アルミ(月別集計)'!P45</f>
        <v>0</v>
      </c>
      <c r="W35" s="203">
        <f t="shared" si="10"/>
        <v>0</v>
      </c>
      <c r="X35" s="195">
        <f>'アルミ(月別集計)'!R45</f>
        <v>0</v>
      </c>
      <c r="Y35" s="204">
        <f t="shared" si="11"/>
        <v>0</v>
      </c>
      <c r="Z35" s="195">
        <f>'アルミ(月別集計)'!S45</f>
        <v>0</v>
      </c>
      <c r="AA35" s="203">
        <f t="shared" si="12"/>
        <v>0</v>
      </c>
      <c r="AB35" s="101"/>
      <c r="AC35" s="101"/>
      <c r="AD35" s="101"/>
      <c r="AE35" s="101"/>
      <c r="AF35" s="101"/>
      <c r="AG35" s="101"/>
    </row>
    <row r="36" spans="1:33" ht="12.75">
      <c r="A36" s="122"/>
      <c r="B36" s="90"/>
      <c r="C36" s="90"/>
      <c r="D36" s="90"/>
      <c r="E36" s="90"/>
      <c r="F36" s="122"/>
      <c r="G36" s="91"/>
      <c r="H36" s="90"/>
      <c r="I36" s="90"/>
      <c r="J36" s="90"/>
      <c r="K36" s="91"/>
      <c r="L36" s="90"/>
      <c r="M36" s="90"/>
      <c r="N36" s="90"/>
      <c r="O36" s="91"/>
      <c r="P36" s="90"/>
      <c r="Q36" s="90"/>
      <c r="R36" s="90"/>
      <c r="S36" s="91"/>
      <c r="T36" s="90"/>
      <c r="U36" s="90"/>
      <c r="V36" s="90"/>
      <c r="W36" s="91"/>
      <c r="X36" s="90"/>
      <c r="Y36" s="90"/>
      <c r="Z36" s="90"/>
      <c r="AA36" s="91"/>
      <c r="AB36" s="101"/>
      <c r="AC36" s="101"/>
      <c r="AD36" s="101"/>
      <c r="AE36" s="101"/>
      <c r="AF36" s="101"/>
      <c r="AG36" s="101"/>
    </row>
    <row r="37" spans="1:33" ht="12.75">
      <c r="A37" s="184" t="s">
        <v>19</v>
      </c>
      <c r="B37" s="92">
        <f>SUM(B24:B35)</f>
        <v>297562.496</v>
      </c>
      <c r="C37" s="92"/>
      <c r="D37" s="92">
        <f aca="true" t="shared" si="13" ref="D37:Z37">SUM(D24:D35)</f>
        <v>203840.078</v>
      </c>
      <c r="E37" s="92"/>
      <c r="F37" s="150">
        <f t="shared" si="13"/>
        <v>96478.447</v>
      </c>
      <c r="G37" s="93"/>
      <c r="H37" s="92">
        <f t="shared" si="13"/>
        <v>10563.722</v>
      </c>
      <c r="I37" s="92"/>
      <c r="J37" s="92">
        <f>SUM(J24:J35)</f>
        <v>9696.518</v>
      </c>
      <c r="K37" s="93"/>
      <c r="L37" s="92">
        <f t="shared" si="13"/>
        <v>5556.04</v>
      </c>
      <c r="M37" s="92"/>
      <c r="N37" s="92">
        <f t="shared" si="13"/>
        <v>7178.139</v>
      </c>
      <c r="O37" s="93"/>
      <c r="P37" s="150">
        <f t="shared" si="13"/>
        <v>261932.06699999998</v>
      </c>
      <c r="Q37" s="92"/>
      <c r="R37" s="92">
        <f t="shared" si="13"/>
        <v>171556.364</v>
      </c>
      <c r="S37" s="93"/>
      <c r="T37" s="92">
        <f t="shared" si="13"/>
        <v>7392.026</v>
      </c>
      <c r="U37" s="92"/>
      <c r="V37" s="92">
        <f t="shared" si="13"/>
        <v>5370.78</v>
      </c>
      <c r="W37" s="93"/>
      <c r="X37" s="92">
        <f t="shared" si="13"/>
        <v>12118.641</v>
      </c>
      <c r="Y37" s="92"/>
      <c r="Z37" s="92">
        <f t="shared" si="13"/>
        <v>10038.277</v>
      </c>
      <c r="AA37" s="93"/>
      <c r="AB37" s="101"/>
      <c r="AC37" s="101"/>
      <c r="AD37" s="101"/>
      <c r="AE37" s="101"/>
      <c r="AF37" s="101"/>
      <c r="AG37" s="101"/>
    </row>
    <row r="38" spans="1:33" ht="12.75">
      <c r="A38" s="122" t="s">
        <v>71</v>
      </c>
      <c r="B38" s="205">
        <f>'アルミ(月別集計)'!C47</f>
        <v>322728</v>
      </c>
      <c r="C38" s="205"/>
      <c r="D38" s="205">
        <f>'アルミ(月別集計)'!D47</f>
        <v>197748</v>
      </c>
      <c r="E38" s="205"/>
      <c r="F38" s="214">
        <f>'アルミ(月別集計)'!E47</f>
        <v>102046</v>
      </c>
      <c r="G38" s="205"/>
      <c r="H38" s="214">
        <f>'アルミ(月別集計)'!F47</f>
        <v>10543</v>
      </c>
      <c r="I38" s="205"/>
      <c r="J38" s="205">
        <f>'アルミ(月別集計)'!G47</f>
        <v>8912</v>
      </c>
      <c r="K38" s="205"/>
      <c r="L38" s="214">
        <f>'アルミ(月別集計)'!I47</f>
        <v>5941</v>
      </c>
      <c r="M38" s="205"/>
      <c r="N38" s="205">
        <f>'アルミ(月別集計)'!J47</f>
        <v>7020</v>
      </c>
      <c r="O38" s="205"/>
      <c r="P38" s="214">
        <f>'アルミ(月別集計)'!L47</f>
        <v>286046.073</v>
      </c>
      <c r="Q38" s="205"/>
      <c r="R38" s="205">
        <f>'アルミ(月別集計)'!M47</f>
        <v>166813</v>
      </c>
      <c r="S38" s="205"/>
      <c r="T38" s="214">
        <f>'アルミ(月別集計)'!O47</f>
        <v>8272</v>
      </c>
      <c r="U38" s="205"/>
      <c r="V38" s="205">
        <f>'アルミ(月別集計)'!P47</f>
        <v>5513</v>
      </c>
      <c r="W38" s="205"/>
      <c r="X38" s="214">
        <f>'アルミ(月別集計)'!R47</f>
        <v>11925</v>
      </c>
      <c r="Y38" s="205"/>
      <c r="Z38" s="205">
        <f>'アルミ(月別集計)'!S47</f>
        <v>9488</v>
      </c>
      <c r="AA38" s="205"/>
      <c r="AB38" s="122"/>
      <c r="AC38" s="101"/>
      <c r="AD38" s="101"/>
      <c r="AE38" s="101"/>
      <c r="AF38" s="101"/>
      <c r="AG38" s="101"/>
    </row>
    <row r="39" spans="1:33" ht="12.75">
      <c r="A39" s="184" t="s">
        <v>17</v>
      </c>
      <c r="B39" s="10">
        <f>B37/$B$37</f>
        <v>1</v>
      </c>
      <c r="C39" s="10"/>
      <c r="D39" s="10">
        <f>D37/$D$37</f>
        <v>1</v>
      </c>
      <c r="E39" s="10"/>
      <c r="F39" s="13">
        <f>F37/$B$37</f>
        <v>0.32422918982370685</v>
      </c>
      <c r="G39" s="11"/>
      <c r="H39" s="10">
        <f>H37/$B$37</f>
        <v>0.03550085155892764</v>
      </c>
      <c r="I39" s="10"/>
      <c r="J39" s="10">
        <f>J37/$D$37</f>
        <v>0.04756924200156556</v>
      </c>
      <c r="K39" s="11"/>
      <c r="L39" s="10">
        <f>L37/$B$37</f>
        <v>0.01867184230098675</v>
      </c>
      <c r="M39" s="10"/>
      <c r="N39" s="10">
        <f>N37/$D$37</f>
        <v>0.035214561682026045</v>
      </c>
      <c r="O39" s="11"/>
      <c r="P39" s="13">
        <f>P37/$B$37</f>
        <v>0.8802590061618518</v>
      </c>
      <c r="Q39" s="10"/>
      <c r="R39" s="10">
        <f>R37/$D$37</f>
        <v>0.841622342785799</v>
      </c>
      <c r="S39" s="11"/>
      <c r="T39" s="10">
        <f>T37/$B$37</f>
        <v>0.024841927660130932</v>
      </c>
      <c r="U39" s="10"/>
      <c r="V39" s="10">
        <f>V37/$D$37</f>
        <v>0.026348007971229288</v>
      </c>
      <c r="W39" s="11"/>
      <c r="X39" s="10">
        <f>X37/$B$37</f>
        <v>0.04072637231810288</v>
      </c>
      <c r="Y39" s="10"/>
      <c r="Z39" s="10">
        <f>Z37/$D$37</f>
        <v>0.04924584555938013</v>
      </c>
      <c r="AA39" s="11"/>
      <c r="AB39" s="101"/>
      <c r="AC39" s="101"/>
      <c r="AD39" s="101"/>
      <c r="AE39" s="101"/>
      <c r="AF39" s="101"/>
      <c r="AG39" s="101"/>
    </row>
    <row r="40" spans="1:33" ht="12.75">
      <c r="A40" s="155" t="s">
        <v>18</v>
      </c>
      <c r="B40" s="40">
        <f>B37/B38</f>
        <v>0.9220225576956446</v>
      </c>
      <c r="C40" s="40"/>
      <c r="D40" s="40">
        <f>D37/D38</f>
        <v>1.0308072799724903</v>
      </c>
      <c r="E40" s="40"/>
      <c r="F40" s="207">
        <f>F37/F38</f>
        <v>0.9454407522097877</v>
      </c>
      <c r="G40" s="41"/>
      <c r="H40" s="40">
        <f>H37/H38</f>
        <v>1.0019654747225648</v>
      </c>
      <c r="I40" s="40"/>
      <c r="J40" s="40">
        <f>J37/J38</f>
        <v>1.0880293985637344</v>
      </c>
      <c r="K40" s="41"/>
      <c r="L40" s="40">
        <f>L37/L38</f>
        <v>0.9352028278067666</v>
      </c>
      <c r="M40" s="40"/>
      <c r="N40" s="40">
        <f>N37/N38</f>
        <v>1.0225269230769232</v>
      </c>
      <c r="O40" s="41"/>
      <c r="P40" s="207">
        <f>P37/P38</f>
        <v>0.9156988741460541</v>
      </c>
      <c r="Q40" s="40"/>
      <c r="R40" s="40">
        <f>R37/R38</f>
        <v>1.0284352178787024</v>
      </c>
      <c r="S40" s="41"/>
      <c r="T40" s="40">
        <f>T37/T38</f>
        <v>0.893620164410058</v>
      </c>
      <c r="U40" s="40"/>
      <c r="V40" s="40">
        <f>V37/V38</f>
        <v>0.9742027933974242</v>
      </c>
      <c r="W40" s="41"/>
      <c r="X40" s="40">
        <f>X37/X38</f>
        <v>1.0162382389937106</v>
      </c>
      <c r="Y40" s="40"/>
      <c r="Z40" s="40">
        <f>Z37/Z38</f>
        <v>1.0579971543001687</v>
      </c>
      <c r="AA40" s="41"/>
      <c r="AB40" s="101"/>
      <c r="AC40" s="101"/>
      <c r="AD40" s="101"/>
      <c r="AE40" s="101"/>
      <c r="AF40" s="101"/>
      <c r="AG40" s="101"/>
    </row>
    <row r="41" spans="1:33" ht="12.75">
      <c r="A41" s="343"/>
      <c r="B41" s="101" t="s">
        <v>84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4.25">
      <c r="A42" s="344"/>
      <c r="B42" s="226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44"/>
      <c r="B43" s="101"/>
      <c r="C43" s="101"/>
      <c r="D43" s="101"/>
      <c r="E43" s="101"/>
      <c r="F43" s="101"/>
      <c r="G43" s="101"/>
      <c r="H43" s="101"/>
      <c r="I43" s="101"/>
      <c r="J43" s="293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44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44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44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44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44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4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44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44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4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4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344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34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3">
      <selection activeCell="C37" sqref="C37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875" style="0" customWidth="1"/>
    <col min="4" max="4" width="8.625" style="0" customWidth="1"/>
    <col min="5" max="5" width="7.125" style="0" customWidth="1"/>
    <col min="6" max="6" width="8.625" style="0" customWidth="1"/>
    <col min="7" max="7" width="7.253906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4" max="14" width="8.625" style="0" customWidth="1"/>
    <col min="15" max="15" width="6.125" style="0" customWidth="1"/>
    <col min="16" max="16" width="9.25390625" style="0" bestFit="1" customWidth="1"/>
    <col min="17" max="17" width="7.25390625" style="0" customWidth="1"/>
    <col min="18" max="18" width="9.25390625" style="0" bestFit="1" customWidth="1"/>
    <col min="19" max="19" width="7.00390625" style="0" customWidth="1"/>
    <col min="20" max="20" width="8.625" style="0" customWidth="1"/>
    <col min="21" max="21" width="6.125" style="0" customWidth="1"/>
    <col min="22" max="22" width="8.625" style="0" customWidth="1"/>
    <col min="23" max="23" width="6.125" style="0" customWidth="1"/>
    <col min="24" max="24" width="8.625" style="0" customWidth="1"/>
    <col min="25" max="25" width="6.125" style="0" customWidth="1"/>
    <col min="26" max="26" width="8.6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95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38</v>
      </c>
      <c r="C4" s="83"/>
      <c r="D4" s="83"/>
      <c r="E4" s="83"/>
      <c r="F4" s="154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52</v>
      </c>
      <c r="C5" s="8" t="s">
        <v>36</v>
      </c>
      <c r="D5" s="156" t="s">
        <v>53</v>
      </c>
      <c r="E5" s="8" t="s">
        <v>36</v>
      </c>
      <c r="F5" s="155" t="s">
        <v>52</v>
      </c>
      <c r="G5" s="9" t="s">
        <v>36</v>
      </c>
      <c r="H5" s="156" t="s">
        <v>52</v>
      </c>
      <c r="I5" s="8" t="s">
        <v>36</v>
      </c>
      <c r="J5" s="156" t="s">
        <v>53</v>
      </c>
      <c r="K5" s="9" t="s">
        <v>36</v>
      </c>
      <c r="L5" s="156" t="s">
        <v>52</v>
      </c>
      <c r="M5" s="8" t="s">
        <v>36</v>
      </c>
      <c r="N5" s="156" t="s">
        <v>53</v>
      </c>
      <c r="O5" s="9" t="s">
        <v>36</v>
      </c>
      <c r="P5" s="156" t="s">
        <v>52</v>
      </c>
      <c r="Q5" s="8" t="s">
        <v>36</v>
      </c>
      <c r="R5" s="156" t="s">
        <v>53</v>
      </c>
      <c r="S5" s="9" t="s">
        <v>36</v>
      </c>
      <c r="T5" s="156" t="s">
        <v>52</v>
      </c>
      <c r="U5" s="8" t="s">
        <v>36</v>
      </c>
      <c r="V5" s="156" t="s">
        <v>53</v>
      </c>
      <c r="W5" s="9" t="s">
        <v>36</v>
      </c>
      <c r="X5" s="156" t="s">
        <v>52</v>
      </c>
      <c r="Y5" s="8" t="s">
        <v>36</v>
      </c>
      <c r="Z5" s="156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'亜鉛(月別集計)'!A18</f>
        <v>令和3年１月</v>
      </c>
      <c r="B7" s="51">
        <f>+'亜鉛(月別集計)'!C18</f>
        <v>1166</v>
      </c>
      <c r="C7" s="193">
        <v>1.1008600469116496</v>
      </c>
      <c r="D7" s="51">
        <f>+'亜鉛(月別集計)'!D18</f>
        <v>2340</v>
      </c>
      <c r="E7" s="193"/>
      <c r="F7" s="192">
        <f>+'亜鉛(月別集計)'!E18</f>
        <v>465</v>
      </c>
      <c r="G7" s="194"/>
      <c r="H7" s="208" t="s">
        <v>66</v>
      </c>
      <c r="I7" s="209" t="s">
        <v>64</v>
      </c>
      <c r="J7" s="208" t="s">
        <v>66</v>
      </c>
      <c r="K7" s="210" t="s">
        <v>64</v>
      </c>
      <c r="L7" s="208" t="s">
        <v>66</v>
      </c>
      <c r="M7" s="209" t="s">
        <v>64</v>
      </c>
      <c r="N7" s="208" t="s">
        <v>66</v>
      </c>
      <c r="O7" s="210" t="s">
        <v>64</v>
      </c>
      <c r="P7" s="51">
        <f>+'亜鉛(月別集計)'!L18</f>
        <v>530.128</v>
      </c>
      <c r="Q7" s="193">
        <v>1.2564991334488735</v>
      </c>
      <c r="R7" s="51">
        <f>+'亜鉛(月別集計)'!M18</f>
        <v>1664</v>
      </c>
      <c r="S7" s="194"/>
      <c r="T7" s="208" t="s">
        <v>66</v>
      </c>
      <c r="U7" s="209" t="s">
        <v>64</v>
      </c>
      <c r="V7" s="208" t="s">
        <v>66</v>
      </c>
      <c r="W7" s="210" t="s">
        <v>64</v>
      </c>
      <c r="X7" s="208" t="s">
        <v>66</v>
      </c>
      <c r="Y7" s="209" t="s">
        <v>64</v>
      </c>
      <c r="Z7" s="208" t="s">
        <v>66</v>
      </c>
      <c r="AA7" s="210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'亜鉛(月別集計)'!A19</f>
        <v>２月</v>
      </c>
      <c r="B8" s="36">
        <f>+'亜鉛(月別集計)'!C19</f>
        <v>1299</v>
      </c>
      <c r="C8" s="190">
        <v>0.9870126397178992</v>
      </c>
      <c r="D8" s="36">
        <f>+'亜鉛(月別集計)'!D19</f>
        <v>2507</v>
      </c>
      <c r="E8" s="190"/>
      <c r="F8" s="50">
        <f>+'亜鉛(月別集計)'!E19</f>
        <v>499</v>
      </c>
      <c r="G8" s="191"/>
      <c r="H8" s="36"/>
      <c r="I8" s="190"/>
      <c r="J8" s="36"/>
      <c r="K8" s="191"/>
      <c r="L8" s="36"/>
      <c r="M8" s="190"/>
      <c r="N8" s="36"/>
      <c r="O8" s="191"/>
      <c r="P8" s="36">
        <f>+'亜鉛(月別集計)'!L19</f>
        <v>553.626</v>
      </c>
      <c r="Q8" s="202">
        <v>1.2678062678062678</v>
      </c>
      <c r="R8" s="36">
        <f>+'亜鉛(月別集計)'!M19</f>
        <v>1729</v>
      </c>
      <c r="S8" s="201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'亜鉛(月別集計)'!A20</f>
        <v>３月</v>
      </c>
      <c r="B9" s="51">
        <f>+'亜鉛(月別集計)'!C20</f>
        <v>1873</v>
      </c>
      <c r="C9" s="193">
        <v>0.7217305360857073</v>
      </c>
      <c r="D9" s="51">
        <f>+'亜鉛(月別集計)'!D20</f>
        <v>3328</v>
      </c>
      <c r="E9" s="193"/>
      <c r="F9" s="192">
        <f>+'亜鉛(月別集計)'!E20</f>
        <v>987</v>
      </c>
      <c r="G9" s="194"/>
      <c r="H9" s="51"/>
      <c r="I9" s="193"/>
      <c r="J9" s="51"/>
      <c r="K9" s="194"/>
      <c r="L9" s="51"/>
      <c r="M9" s="193"/>
      <c r="N9" s="51"/>
      <c r="O9" s="194"/>
      <c r="P9" s="51">
        <f>+'亜鉛(月別集計)'!L20</f>
        <v>1108.86</v>
      </c>
      <c r="Q9" s="193">
        <v>0.6381288614298323</v>
      </c>
      <c r="R9" s="51">
        <f>+'亜鉛(月別集計)'!M20</f>
        <v>2452</v>
      </c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'亜鉛(月別集計)'!A21</f>
        <v>４月</v>
      </c>
      <c r="B10" s="36">
        <f>+'亜鉛(月別集計)'!C21</f>
        <v>1342</v>
      </c>
      <c r="C10" s="190">
        <v>0.7359131025118805</v>
      </c>
      <c r="D10" s="36">
        <f>+'亜鉛(月別集計)'!D21</f>
        <v>2540</v>
      </c>
      <c r="E10" s="190"/>
      <c r="F10" s="50">
        <f>+'亜鉛(月別集計)'!E21</f>
        <v>535</v>
      </c>
      <c r="G10" s="191"/>
      <c r="H10" s="36"/>
      <c r="I10" s="190"/>
      <c r="J10" s="36"/>
      <c r="K10" s="191"/>
      <c r="L10" s="36"/>
      <c r="M10" s="190"/>
      <c r="N10" s="36"/>
      <c r="O10" s="191"/>
      <c r="P10" s="36">
        <f>+'亜鉛(月別集計)'!L21</f>
        <v>553</v>
      </c>
      <c r="Q10" s="202">
        <v>0.6540921552547513</v>
      </c>
      <c r="R10" s="36">
        <f>+'亜鉛(月別集計)'!M21</f>
        <v>1669</v>
      </c>
      <c r="S10" s="201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'亜鉛(月別集計)'!A22</f>
        <v>５月</v>
      </c>
      <c r="B11" s="51">
        <f>+'亜鉛(月別集計)'!C22</f>
        <v>1878.3</v>
      </c>
      <c r="C11" s="193">
        <v>0.409250175192712</v>
      </c>
      <c r="D11" s="51">
        <f>+'亜鉛(月別集計)'!D22</f>
        <v>2461.7</v>
      </c>
      <c r="E11" s="193"/>
      <c r="F11" s="192">
        <f>+'亜鉛(月別集計)'!E22</f>
        <v>1239.9</v>
      </c>
      <c r="G11" s="194"/>
      <c r="H11" s="51"/>
      <c r="I11" s="193"/>
      <c r="J11" s="51"/>
      <c r="K11" s="194"/>
      <c r="L11" s="51"/>
      <c r="M11" s="193"/>
      <c r="N11" s="51"/>
      <c r="O11" s="194"/>
      <c r="P11" s="51">
        <f>+'亜鉛(月別集計)'!L22</f>
        <v>1133.3</v>
      </c>
      <c r="Q11" s="193">
        <v>0.3782808219178082</v>
      </c>
      <c r="R11" s="51">
        <f>+'亜鉛(月別集計)'!M22</f>
        <v>1636.8</v>
      </c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'亜鉛(月別集計)'!A23</f>
        <v>６月</v>
      </c>
      <c r="B12" s="36">
        <f>+'亜鉛(月別集計)'!C23</f>
        <v>1474.901</v>
      </c>
      <c r="C12" s="190">
        <v>0.6263952724885096</v>
      </c>
      <c r="D12" s="36">
        <f>+'亜鉛(月別集計)'!D23</f>
        <v>3067.673</v>
      </c>
      <c r="E12" s="190"/>
      <c r="F12" s="50">
        <f>+'亜鉛(月別集計)'!E23</f>
        <v>596.25</v>
      </c>
      <c r="G12" s="191"/>
      <c r="H12" s="36"/>
      <c r="I12" s="190"/>
      <c r="J12" s="36"/>
      <c r="K12" s="191"/>
      <c r="L12" s="36"/>
      <c r="M12" s="190"/>
      <c r="N12" s="36"/>
      <c r="O12" s="191"/>
      <c r="P12" s="36">
        <f>+'亜鉛(月別集計)'!L23</f>
        <v>606.382</v>
      </c>
      <c r="Q12" s="202">
        <v>0.9357889784946236</v>
      </c>
      <c r="R12" s="36">
        <f>+'亜鉛(月別集計)'!M23</f>
        <v>2102.835</v>
      </c>
      <c r="S12" s="20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'亜鉛(月別集計)'!A24</f>
        <v>７月</v>
      </c>
      <c r="B13" s="51">
        <f>+'亜鉛(月別集計)'!C24</f>
        <v>1625.443</v>
      </c>
      <c r="C13" s="193">
        <v>0.4983984625240231</v>
      </c>
      <c r="D13" s="51">
        <f>+'亜鉛(月別集計)'!D24</f>
        <v>2822.035</v>
      </c>
      <c r="E13" s="193"/>
      <c r="F13" s="192">
        <f>+'亜鉛(月別集計)'!E24</f>
        <v>750.881</v>
      </c>
      <c r="G13" s="194"/>
      <c r="H13" s="51"/>
      <c r="I13" s="193"/>
      <c r="J13" s="51"/>
      <c r="K13" s="194"/>
      <c r="L13" s="51"/>
      <c r="M13" s="193"/>
      <c r="N13" s="51"/>
      <c r="O13" s="194"/>
      <c r="P13" s="51">
        <f>+'亜鉛(月別集計)'!L24</f>
        <v>854.011</v>
      </c>
      <c r="Q13" s="193">
        <v>0.6269880239520957</v>
      </c>
      <c r="R13" s="51">
        <f>+'亜鉛(月別集計)'!M24</f>
        <v>1921.816</v>
      </c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'亜鉛(月別集計)'!A25</f>
        <v>８月</v>
      </c>
      <c r="B14" s="36">
        <f>+'亜鉛(月別集計)'!C25</f>
        <v>1102.536</v>
      </c>
      <c r="C14" s="190">
        <v>0.5774865073245952</v>
      </c>
      <c r="D14" s="36">
        <f>+'亜鉛(月別集計)'!D25</f>
        <v>2361.316</v>
      </c>
      <c r="E14" s="190"/>
      <c r="F14" s="50">
        <f>+'亜鉛(月別集計)'!E25</f>
        <v>468.625</v>
      </c>
      <c r="G14" s="191"/>
      <c r="H14" s="36"/>
      <c r="I14" s="190"/>
      <c r="J14" s="36"/>
      <c r="K14" s="191"/>
      <c r="L14" s="36"/>
      <c r="M14" s="190"/>
      <c r="N14" s="36"/>
      <c r="O14" s="191"/>
      <c r="P14" s="36">
        <f>+'亜鉛(月別集計)'!L25</f>
        <v>512.646</v>
      </c>
      <c r="Q14" s="202">
        <v>0.6094105571847507</v>
      </c>
      <c r="R14" s="36">
        <f>+'亜鉛(月別集計)'!M25</f>
        <v>1590.511</v>
      </c>
      <c r="S14" s="20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'亜鉛(月別集計)'!A26</f>
        <v>９月</v>
      </c>
      <c r="B15" s="51">
        <f>+'亜鉛(月別集計)'!C26</f>
        <v>1318.83</v>
      </c>
      <c r="C15" s="193">
        <v>1.039945836154367</v>
      </c>
      <c r="D15" s="51">
        <f>+'亜鉛(月別集計)'!D26</f>
        <v>2773.72</v>
      </c>
      <c r="E15" s="193"/>
      <c r="F15" s="192">
        <f>+'亜鉛(月別集計)'!E26</f>
        <v>684.119</v>
      </c>
      <c r="G15" s="194"/>
      <c r="H15" s="51"/>
      <c r="I15" s="193"/>
      <c r="J15" s="51"/>
      <c r="K15" s="194"/>
      <c r="L15" s="51"/>
      <c r="M15" s="193"/>
      <c r="N15" s="51"/>
      <c r="O15" s="194"/>
      <c r="P15" s="51">
        <f>+'亜鉛(月別集計)'!L26</f>
        <v>549.075</v>
      </c>
      <c r="Q15" s="193">
        <v>1.2088848641655885</v>
      </c>
      <c r="R15" s="51">
        <f>+'亜鉛(月別集計)'!M26</f>
        <v>1867.054</v>
      </c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'亜鉛(月別集計)'!A27</f>
        <v>１０月</v>
      </c>
      <c r="B16" s="36">
        <f>+'亜鉛(月別集計)'!C27</f>
        <v>1203.49</v>
      </c>
      <c r="C16" s="190">
        <v>0.875947622329428</v>
      </c>
      <c r="D16" s="36">
        <f>+'亜鉛(月別集計)'!D27</f>
        <v>2673.068</v>
      </c>
      <c r="E16" s="190"/>
      <c r="F16" s="50">
        <f>+'亜鉛(月別集計)'!E27</f>
        <v>560.226</v>
      </c>
      <c r="G16" s="191"/>
      <c r="H16" s="36"/>
      <c r="I16" s="190"/>
      <c r="J16" s="36"/>
      <c r="K16" s="191"/>
      <c r="L16" s="36"/>
      <c r="M16" s="190"/>
      <c r="N16" s="36"/>
      <c r="O16" s="191"/>
      <c r="P16" s="36">
        <f>+'亜鉛(月別集計)'!L27</f>
        <v>405.25</v>
      </c>
      <c r="Q16" s="202">
        <v>0.8239637305699482</v>
      </c>
      <c r="R16" s="36">
        <f>+'亜鉛(月別集計)'!M27</f>
        <v>1717.101</v>
      </c>
      <c r="S16" s="20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'亜鉛(月別集計)'!A28</f>
        <v>１１月</v>
      </c>
      <c r="B17" s="51">
        <f>+'亜鉛(月別集計)'!C28</f>
        <v>1343.22</v>
      </c>
      <c r="C17" s="193">
        <v>1.0488505747126438</v>
      </c>
      <c r="D17" s="51">
        <f>+'亜鉛(月別集計)'!D28</f>
        <v>2895.273</v>
      </c>
      <c r="E17" s="193"/>
      <c r="F17" s="192">
        <f>+'亜鉛(月別集計)'!E28</f>
        <v>533.62</v>
      </c>
      <c r="G17" s="194"/>
      <c r="H17" s="51"/>
      <c r="I17" s="193"/>
      <c r="J17" s="51"/>
      <c r="K17" s="194"/>
      <c r="L17" s="51"/>
      <c r="M17" s="193"/>
      <c r="N17" s="51"/>
      <c r="O17" s="194"/>
      <c r="P17" s="51">
        <f>+'亜鉛(月別集計)'!L28</f>
        <v>553.7</v>
      </c>
      <c r="Q17" s="193">
        <v>1.0971871584699453</v>
      </c>
      <c r="R17" s="51">
        <f>+'亜鉛(月別集計)'!M28</f>
        <v>1891.563</v>
      </c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'亜鉛(月別集計)'!A29</f>
        <v>１２月</v>
      </c>
      <c r="B18" s="195">
        <f>+'亜鉛(月別集計)'!C29</f>
        <v>1298.537</v>
      </c>
      <c r="C18" s="40">
        <v>0.8687546607009694</v>
      </c>
      <c r="D18" s="195">
        <f>+'亜鉛(月別集計)'!D29</f>
        <v>2415.953</v>
      </c>
      <c r="E18" s="40"/>
      <c r="F18" s="196">
        <f>+'亜鉛(月別集計)'!E29</f>
        <v>544.226</v>
      </c>
      <c r="G18" s="41"/>
      <c r="H18" s="195"/>
      <c r="I18" s="40"/>
      <c r="J18" s="195"/>
      <c r="K18" s="41"/>
      <c r="L18" s="195"/>
      <c r="M18" s="40"/>
      <c r="N18" s="195"/>
      <c r="O18" s="41"/>
      <c r="P18" s="195">
        <f>+'亜鉛(月別集計)'!L29</f>
        <v>514.206</v>
      </c>
      <c r="Q18" s="204">
        <v>0.8444032496307237</v>
      </c>
      <c r="R18" s="195">
        <f>+'亜鉛(月別集計)'!M29</f>
        <v>1454.791</v>
      </c>
      <c r="S18" s="203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36"/>
      <c r="C19" s="190"/>
      <c r="D19" s="36"/>
      <c r="E19" s="190"/>
      <c r="F19" s="50"/>
      <c r="G19" s="191"/>
      <c r="H19" s="36"/>
      <c r="I19" s="190"/>
      <c r="J19" s="36"/>
      <c r="K19" s="191"/>
      <c r="L19" s="36"/>
      <c r="M19" s="190"/>
      <c r="N19" s="36"/>
      <c r="O19" s="191"/>
      <c r="P19" s="36"/>
      <c r="Q19" s="202"/>
      <c r="R19" s="36"/>
      <c r="S19" s="201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55</v>
      </c>
      <c r="B20" s="198">
        <f>SUM(B7:B18)</f>
        <v>16925.256999999998</v>
      </c>
      <c r="C20" s="211"/>
      <c r="D20" s="198">
        <f>SUM(D7:D18)</f>
        <v>32185.738</v>
      </c>
      <c r="E20" s="211"/>
      <c r="F20" s="212">
        <f>SUM(F7:F18)</f>
        <v>7863.846999999999</v>
      </c>
      <c r="G20" s="213"/>
      <c r="H20" s="198"/>
      <c r="I20" s="211"/>
      <c r="J20" s="198"/>
      <c r="K20" s="213"/>
      <c r="L20" s="198"/>
      <c r="M20" s="211"/>
      <c r="N20" s="198"/>
      <c r="O20" s="213"/>
      <c r="P20" s="198">
        <f>SUM(P7:P18)</f>
        <v>7874.183999999998</v>
      </c>
      <c r="Q20" s="211"/>
      <c r="R20" s="198">
        <f>SUM(R7:R18)</f>
        <v>21696.471</v>
      </c>
      <c r="S20" s="213"/>
      <c r="T20" s="92"/>
      <c r="U20" s="199"/>
      <c r="V20" s="92"/>
      <c r="W20" s="200"/>
      <c r="X20" s="92"/>
      <c r="Y20" s="199"/>
      <c r="Z20" s="92"/>
      <c r="AA20" s="200"/>
      <c r="AB20" s="101"/>
      <c r="AC20" s="101"/>
      <c r="AD20" s="101"/>
      <c r="AE20" s="101"/>
      <c r="AF20" s="101"/>
      <c r="AG20" s="101"/>
    </row>
    <row r="21" spans="1:33" ht="12.75">
      <c r="A21" s="122" t="s">
        <v>103</v>
      </c>
      <c r="B21" s="36">
        <f>'亜鉛(月別集計)'!C31</f>
        <v>13792.868999999999</v>
      </c>
      <c r="C21" s="190"/>
      <c r="D21" s="36">
        <f>'亜鉛(月別集計)'!D31</f>
        <v>26189.96</v>
      </c>
      <c r="E21" s="190"/>
      <c r="F21" s="50">
        <f>'亜鉛(月別集計)'!E31</f>
        <v>5841.714</v>
      </c>
      <c r="G21" s="191"/>
      <c r="H21" s="36"/>
      <c r="I21" s="190"/>
      <c r="J21" s="36"/>
      <c r="K21" s="191"/>
      <c r="L21" s="36"/>
      <c r="M21" s="190"/>
      <c r="N21" s="36"/>
      <c r="O21" s="191"/>
      <c r="P21" s="36">
        <f>'亜鉛(月別集計)'!L31</f>
        <v>7507.716</v>
      </c>
      <c r="Q21" s="202"/>
      <c r="R21" s="36">
        <f>'亜鉛(月別集計)'!M31</f>
        <v>18635.004</v>
      </c>
      <c r="S21" s="201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84" t="s">
        <v>54</v>
      </c>
      <c r="B22" s="10">
        <v>1</v>
      </c>
      <c r="C22" s="10"/>
      <c r="D22" s="10">
        <v>1</v>
      </c>
      <c r="E22" s="11"/>
      <c r="F22" s="10">
        <f>F20/$B$20</f>
        <v>0.46462201430678424</v>
      </c>
      <c r="G22" s="11"/>
      <c r="H22" s="10"/>
      <c r="I22" s="10"/>
      <c r="J22" s="10"/>
      <c r="K22" s="11"/>
      <c r="L22" s="10"/>
      <c r="M22" s="10"/>
      <c r="N22" s="10"/>
      <c r="O22" s="11"/>
      <c r="P22" s="10">
        <f>P20/$B$20</f>
        <v>0.4652327583563428</v>
      </c>
      <c r="Q22" s="10"/>
      <c r="R22" s="10">
        <f>R20/$D$20</f>
        <v>0.6741020199692175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22" t="s">
        <v>56</v>
      </c>
      <c r="B23" s="40">
        <f>B20/B21</f>
        <v>1.2271019901660778</v>
      </c>
      <c r="C23" s="40"/>
      <c r="D23" s="40">
        <f>D20/D21</f>
        <v>1.2289342175398512</v>
      </c>
      <c r="E23" s="41"/>
      <c r="F23" s="40">
        <f>F20/F21</f>
        <v>1.3461540568401669</v>
      </c>
      <c r="G23" s="4"/>
      <c r="H23" s="3"/>
      <c r="I23" s="3"/>
      <c r="J23" s="3"/>
      <c r="K23" s="4"/>
      <c r="L23" s="3"/>
      <c r="M23" s="3"/>
      <c r="N23" s="3"/>
      <c r="O23" s="4"/>
      <c r="P23" s="207">
        <f>P20/P21</f>
        <v>1.0488121820271301</v>
      </c>
      <c r="Q23" s="40"/>
      <c r="R23" s="40">
        <f>R20/R21</f>
        <v>1.1642858246770433</v>
      </c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'亜鉛(月別集計)'!A34</f>
        <v>令和4年１月</v>
      </c>
      <c r="B25" s="51">
        <f>+'亜鉛(月別集計)'!C34</f>
        <v>1707.6019999999999</v>
      </c>
      <c r="C25" s="193">
        <f>B25/B7</f>
        <v>1.4644957118353343</v>
      </c>
      <c r="D25" s="51">
        <f>+'亜鉛(月別集計)'!D34</f>
        <v>2448.634</v>
      </c>
      <c r="E25" s="193">
        <f>D25/D7</f>
        <v>1.0464247863247864</v>
      </c>
      <c r="F25" s="192">
        <f>+'亜鉛(月別集計)'!E34</f>
        <v>755.744</v>
      </c>
      <c r="G25" s="194">
        <f>F25/F7</f>
        <v>1.6252559139784948</v>
      </c>
      <c r="H25" s="151" t="s">
        <v>60</v>
      </c>
      <c r="I25" s="189" t="s">
        <v>59</v>
      </c>
      <c r="J25" s="151" t="s">
        <v>60</v>
      </c>
      <c r="K25" s="189" t="s">
        <v>64</v>
      </c>
      <c r="L25" s="373" t="s">
        <v>60</v>
      </c>
      <c r="M25" s="189" t="s">
        <v>59</v>
      </c>
      <c r="N25" s="151" t="s">
        <v>60</v>
      </c>
      <c r="O25" s="188" t="s">
        <v>59</v>
      </c>
      <c r="P25" s="51">
        <f>+'亜鉛(月別集計)'!L34</f>
        <v>995.765</v>
      </c>
      <c r="Q25" s="193">
        <f>P25/P7</f>
        <v>1.8783482479703013</v>
      </c>
      <c r="R25" s="51">
        <f>+'亜鉛(月別集計)'!M34</f>
        <v>1576.766</v>
      </c>
      <c r="S25" s="194">
        <f>R25/R7</f>
        <v>0.9475757211538463</v>
      </c>
      <c r="T25" s="151" t="s">
        <v>60</v>
      </c>
      <c r="U25" s="387" t="s">
        <v>59</v>
      </c>
      <c r="V25" s="151" t="s">
        <v>60</v>
      </c>
      <c r="W25" s="189" t="s">
        <v>59</v>
      </c>
      <c r="X25" s="223">
        <f>'亜鉛(月別集計)'!R34</f>
        <v>711.837</v>
      </c>
      <c r="Y25" s="189" t="s">
        <v>59</v>
      </c>
      <c r="Z25" s="388">
        <f>'亜鉛(月別集計)'!S34</f>
        <v>871.868</v>
      </c>
      <c r="AA25" s="188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'亜鉛(月別集計)'!A35</f>
        <v>２月</v>
      </c>
      <c r="B26" s="36">
        <f>+'亜鉛(月別集計)'!C35</f>
        <v>1289.963</v>
      </c>
      <c r="C26" s="202">
        <f>B26/B8</f>
        <v>0.9930431100846805</v>
      </c>
      <c r="D26" s="36">
        <f>+'亜鉛(月別集計)'!D35</f>
        <v>2961.77</v>
      </c>
      <c r="E26" s="202">
        <f>D26/D8</f>
        <v>1.1814000797766255</v>
      </c>
      <c r="F26" s="50">
        <f>+'亜鉛(月別集計)'!E35</f>
        <v>562.692</v>
      </c>
      <c r="G26" s="201">
        <f>F26/F8</f>
        <v>1.1276392785571143</v>
      </c>
      <c r="H26" s="36"/>
      <c r="I26" s="202"/>
      <c r="J26" s="36"/>
      <c r="K26" s="201"/>
      <c r="L26" s="36"/>
      <c r="M26" s="202"/>
      <c r="N26" s="36"/>
      <c r="O26" s="201"/>
      <c r="P26" s="36">
        <f>+'亜鉛(月別集計)'!L35</f>
        <v>586.75</v>
      </c>
      <c r="Q26" s="202">
        <f>P26/P8</f>
        <v>1.0598310050467283</v>
      </c>
      <c r="R26" s="36">
        <f>+'亜鉛(月別集計)'!M35</f>
        <v>2057.679</v>
      </c>
      <c r="S26" s="201">
        <f>R26/R8</f>
        <v>1.1900977443609022</v>
      </c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'亜鉛(月別集計)'!A36</f>
        <v>３月</v>
      </c>
      <c r="B27" s="51">
        <f>+'亜鉛(月別集計)'!C36</f>
        <v>1462.51</v>
      </c>
      <c r="C27" s="193">
        <f>B27/B9</f>
        <v>0.7808382274426054</v>
      </c>
      <c r="D27" s="51">
        <f>+'亜鉛(月別集計)'!D36</f>
        <v>3454.343</v>
      </c>
      <c r="E27" s="193">
        <f>D27/D9</f>
        <v>1.0379636418269231</v>
      </c>
      <c r="F27" s="192">
        <f>+'亜鉛(月別集計)'!E36</f>
        <v>691.622</v>
      </c>
      <c r="G27" s="194">
        <f>F27/F9</f>
        <v>0.7007315096251266</v>
      </c>
      <c r="H27" s="51"/>
      <c r="I27" s="193"/>
      <c r="J27" s="51"/>
      <c r="K27" s="194"/>
      <c r="L27" s="51"/>
      <c r="M27" s="193"/>
      <c r="N27" s="51"/>
      <c r="O27" s="194"/>
      <c r="P27" s="51">
        <f>+'亜鉛(月別集計)'!L36</f>
        <v>669.359</v>
      </c>
      <c r="Q27" s="193">
        <f>P27/P9</f>
        <v>0.6036460869722058</v>
      </c>
      <c r="R27" s="51">
        <f>+'亜鉛(月別集計)'!M36</f>
        <v>2417.779</v>
      </c>
      <c r="S27" s="194">
        <f>R27/R9</f>
        <v>0.9860436378466558</v>
      </c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'亜鉛(月別集計)'!A37</f>
        <v>４月</v>
      </c>
      <c r="B28" s="36">
        <f>+'亜鉛(月別集計)'!C37</f>
        <v>1436.1370000000002</v>
      </c>
      <c r="C28" s="202">
        <f>B28/B10</f>
        <v>1.0701467958271238</v>
      </c>
      <c r="D28" s="36">
        <f>+'亜鉛(月別集計)'!D37</f>
        <v>3023.9449999999997</v>
      </c>
      <c r="E28" s="202">
        <f>D28/D10</f>
        <v>1.190529527559055</v>
      </c>
      <c r="F28" s="50">
        <f>+'亜鉛(月別集計)'!E37</f>
        <v>685.208</v>
      </c>
      <c r="G28" s="201">
        <f>F28/F10</f>
        <v>1.2807626168224298</v>
      </c>
      <c r="H28" s="36"/>
      <c r="I28" s="202"/>
      <c r="J28" s="36"/>
      <c r="K28" s="201"/>
      <c r="L28" s="36"/>
      <c r="M28" s="202"/>
      <c r="N28" s="36"/>
      <c r="O28" s="201"/>
      <c r="P28" s="36">
        <f>+'亜鉛(月別集計)'!L37</f>
        <v>637.229</v>
      </c>
      <c r="Q28" s="202">
        <f>P28/P10</f>
        <v>1.1523128390596746</v>
      </c>
      <c r="R28" s="36">
        <f>+'亜鉛(月別集計)'!M37</f>
        <v>1895.841</v>
      </c>
      <c r="S28" s="201">
        <f>R28/R10</f>
        <v>1.1359143199520672</v>
      </c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'亜鉛(月別集計)'!A38</f>
        <v>５月</v>
      </c>
      <c r="B29" s="51">
        <f>+'亜鉛(月別集計)'!C38</f>
        <v>0</v>
      </c>
      <c r="C29" s="193">
        <f>B29/B11</f>
        <v>0</v>
      </c>
      <c r="D29" s="51">
        <f>+'亜鉛(月別集計)'!D38</f>
        <v>0</v>
      </c>
      <c r="E29" s="193">
        <f>D29/D11</f>
        <v>0</v>
      </c>
      <c r="F29" s="192">
        <f>+'亜鉛(月別集計)'!E38</f>
        <v>0</v>
      </c>
      <c r="G29" s="194">
        <f>F29/F11</f>
        <v>0</v>
      </c>
      <c r="H29" s="51"/>
      <c r="I29" s="193"/>
      <c r="J29" s="51"/>
      <c r="K29" s="194"/>
      <c r="L29" s="51"/>
      <c r="M29" s="193"/>
      <c r="N29" s="51"/>
      <c r="O29" s="194"/>
      <c r="P29" s="51">
        <f>+'亜鉛(月別集計)'!L38</f>
        <v>0</v>
      </c>
      <c r="Q29" s="193">
        <f>P29/P11</f>
        <v>0</v>
      </c>
      <c r="R29" s="51">
        <f>+'亜鉛(月別集計)'!M38</f>
        <v>0</v>
      </c>
      <c r="S29" s="194">
        <f>R29/R11</f>
        <v>0</v>
      </c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'亜鉛(月別集計)'!A39</f>
        <v>６月</v>
      </c>
      <c r="B30" s="36">
        <f>+'亜鉛(月別集計)'!C39</f>
        <v>0</v>
      </c>
      <c r="C30" s="202">
        <f aca="true" t="shared" si="0" ref="C30:C36">B30/B12</f>
        <v>0</v>
      </c>
      <c r="D30" s="36">
        <f>+'亜鉛(月別集計)'!D39</f>
        <v>0</v>
      </c>
      <c r="E30" s="202">
        <f aca="true" t="shared" si="1" ref="E30:E36">D30/D12</f>
        <v>0</v>
      </c>
      <c r="F30" s="50">
        <f>+'亜鉛(月別集計)'!E39</f>
        <v>0</v>
      </c>
      <c r="G30" s="201">
        <f aca="true" t="shared" si="2" ref="G30:G36">F30/F12</f>
        <v>0</v>
      </c>
      <c r="H30" s="36"/>
      <c r="I30" s="202"/>
      <c r="J30" s="36"/>
      <c r="K30" s="201"/>
      <c r="L30" s="36"/>
      <c r="M30" s="202"/>
      <c r="N30" s="36"/>
      <c r="O30" s="201"/>
      <c r="P30" s="36">
        <f>+'亜鉛(月別集計)'!L39</f>
        <v>0</v>
      </c>
      <c r="Q30" s="202">
        <f aca="true" t="shared" si="3" ref="Q30:Q36">P30/P12</f>
        <v>0</v>
      </c>
      <c r="R30" s="36">
        <f>+'亜鉛(月別集計)'!M39</f>
        <v>0</v>
      </c>
      <c r="S30" s="201">
        <f aca="true" t="shared" si="4" ref="S30:S36">R30/R12</f>
        <v>0</v>
      </c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'亜鉛(月別集計)'!A40</f>
        <v>７月</v>
      </c>
      <c r="B31" s="51">
        <f>+'亜鉛(月別集計)'!C40</f>
        <v>0</v>
      </c>
      <c r="C31" s="193">
        <f t="shared" si="0"/>
        <v>0</v>
      </c>
      <c r="D31" s="51">
        <f>+'亜鉛(月別集計)'!D40</f>
        <v>0</v>
      </c>
      <c r="E31" s="193">
        <f t="shared" si="1"/>
        <v>0</v>
      </c>
      <c r="F31" s="192">
        <f>+'亜鉛(月別集計)'!E40</f>
        <v>0</v>
      </c>
      <c r="G31" s="194">
        <f t="shared" si="2"/>
        <v>0</v>
      </c>
      <c r="H31" s="51"/>
      <c r="I31" s="193"/>
      <c r="J31" s="51"/>
      <c r="K31" s="194"/>
      <c r="L31" s="51"/>
      <c r="M31" s="193"/>
      <c r="N31" s="51"/>
      <c r="O31" s="194"/>
      <c r="P31" s="51">
        <f>+'亜鉛(月別集計)'!L40</f>
        <v>0</v>
      </c>
      <c r="Q31" s="193">
        <f t="shared" si="3"/>
        <v>0</v>
      </c>
      <c r="R31" s="51">
        <f>+'亜鉛(月別集計)'!M40</f>
        <v>0</v>
      </c>
      <c r="S31" s="194">
        <f t="shared" si="4"/>
        <v>0</v>
      </c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'亜鉛(月別集計)'!A41</f>
        <v>８月</v>
      </c>
      <c r="B32" s="36">
        <f>+'亜鉛(月別集計)'!C41</f>
        <v>0</v>
      </c>
      <c r="C32" s="202">
        <f t="shared" si="0"/>
        <v>0</v>
      </c>
      <c r="D32" s="36">
        <f>+'亜鉛(月別集計)'!D41</f>
        <v>0</v>
      </c>
      <c r="E32" s="202">
        <f t="shared" si="1"/>
        <v>0</v>
      </c>
      <c r="F32" s="50">
        <f>+'亜鉛(月別集計)'!E41</f>
        <v>0</v>
      </c>
      <c r="G32" s="201">
        <f t="shared" si="2"/>
        <v>0</v>
      </c>
      <c r="H32" s="36"/>
      <c r="I32" s="202"/>
      <c r="J32" s="36"/>
      <c r="K32" s="201"/>
      <c r="L32" s="36"/>
      <c r="M32" s="202"/>
      <c r="N32" s="36"/>
      <c r="O32" s="201"/>
      <c r="P32" s="36">
        <f>+'亜鉛(月別集計)'!L41</f>
        <v>0</v>
      </c>
      <c r="Q32" s="202">
        <f t="shared" si="3"/>
        <v>0</v>
      </c>
      <c r="R32" s="36">
        <f>+'亜鉛(月別集計)'!M41</f>
        <v>0</v>
      </c>
      <c r="S32" s="201">
        <f t="shared" si="4"/>
        <v>0</v>
      </c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'亜鉛(月別集計)'!A42</f>
        <v>９月</v>
      </c>
      <c r="B33" s="51">
        <f>+'亜鉛(月別集計)'!C42</f>
        <v>0</v>
      </c>
      <c r="C33" s="193">
        <f t="shared" si="0"/>
        <v>0</v>
      </c>
      <c r="D33" s="51">
        <f>+'亜鉛(月別集計)'!D42</f>
        <v>0</v>
      </c>
      <c r="E33" s="193">
        <f t="shared" si="1"/>
        <v>0</v>
      </c>
      <c r="F33" s="192">
        <f>+'亜鉛(月別集計)'!E42</f>
        <v>0</v>
      </c>
      <c r="G33" s="194">
        <f t="shared" si="2"/>
        <v>0</v>
      </c>
      <c r="H33" s="51"/>
      <c r="I33" s="193"/>
      <c r="J33" s="51"/>
      <c r="K33" s="194"/>
      <c r="L33" s="51"/>
      <c r="M33" s="193"/>
      <c r="N33" s="51"/>
      <c r="O33" s="194"/>
      <c r="P33" s="51">
        <f>+'亜鉛(月別集計)'!L42</f>
        <v>0</v>
      </c>
      <c r="Q33" s="193">
        <f t="shared" si="3"/>
        <v>0</v>
      </c>
      <c r="R33" s="51">
        <f>+'亜鉛(月別集計)'!M42</f>
        <v>0</v>
      </c>
      <c r="S33" s="194">
        <f t="shared" si="4"/>
        <v>0</v>
      </c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'亜鉛(月別集計)'!A43</f>
        <v>１０月</v>
      </c>
      <c r="B34" s="36">
        <f>+'亜鉛(月別集計)'!C43</f>
        <v>0</v>
      </c>
      <c r="C34" s="202">
        <f t="shared" si="0"/>
        <v>0</v>
      </c>
      <c r="D34" s="36">
        <f>+'亜鉛(月別集計)'!D43</f>
        <v>0</v>
      </c>
      <c r="E34" s="202">
        <f t="shared" si="1"/>
        <v>0</v>
      </c>
      <c r="F34" s="50">
        <f>+'亜鉛(月別集計)'!E43</f>
        <v>0</v>
      </c>
      <c r="G34" s="201">
        <f t="shared" si="2"/>
        <v>0</v>
      </c>
      <c r="H34" s="36"/>
      <c r="I34" s="202"/>
      <c r="J34" s="36"/>
      <c r="K34" s="201"/>
      <c r="L34" s="36"/>
      <c r="M34" s="202"/>
      <c r="N34" s="36"/>
      <c r="O34" s="201"/>
      <c r="P34" s="36">
        <f>+'亜鉛(月別集計)'!L43</f>
        <v>0</v>
      </c>
      <c r="Q34" s="202">
        <f t="shared" si="3"/>
        <v>0</v>
      </c>
      <c r="R34" s="36">
        <f>+'亜鉛(月別集計)'!M43</f>
        <v>0</v>
      </c>
      <c r="S34" s="201">
        <f t="shared" si="4"/>
        <v>0</v>
      </c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'亜鉛(月別集計)'!A44</f>
        <v>１１月</v>
      </c>
      <c r="B35" s="51">
        <f>+'亜鉛(月別集計)'!C44</f>
        <v>0</v>
      </c>
      <c r="C35" s="193">
        <f t="shared" si="0"/>
        <v>0</v>
      </c>
      <c r="D35" s="51">
        <f>+'亜鉛(月別集計)'!D44</f>
        <v>0</v>
      </c>
      <c r="E35" s="193">
        <f t="shared" si="1"/>
        <v>0</v>
      </c>
      <c r="F35" s="192">
        <f>+'亜鉛(月別集計)'!E44</f>
        <v>0</v>
      </c>
      <c r="G35" s="194">
        <f t="shared" si="2"/>
        <v>0</v>
      </c>
      <c r="H35" s="51"/>
      <c r="I35" s="193"/>
      <c r="J35" s="51"/>
      <c r="K35" s="194"/>
      <c r="L35" s="51"/>
      <c r="M35" s="193"/>
      <c r="N35" s="51"/>
      <c r="O35" s="194"/>
      <c r="P35" s="51">
        <f>+'亜鉛(月別集計)'!L44</f>
        <v>0</v>
      </c>
      <c r="Q35" s="193">
        <f t="shared" si="3"/>
        <v>0</v>
      </c>
      <c r="R35" s="51">
        <f>+'亜鉛(月別集計)'!M44</f>
        <v>0</v>
      </c>
      <c r="S35" s="194">
        <f t="shared" si="4"/>
        <v>0</v>
      </c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42" t="str">
        <f>'亜鉛(月別集計)'!A45</f>
        <v>１２月</v>
      </c>
      <c r="B36" s="195">
        <f>+'亜鉛(月別集計)'!C45</f>
        <v>0</v>
      </c>
      <c r="C36" s="204">
        <f t="shared" si="0"/>
        <v>0</v>
      </c>
      <c r="D36" s="195">
        <f>+'亜鉛(月別集計)'!D45</f>
        <v>0</v>
      </c>
      <c r="E36" s="204">
        <f t="shared" si="1"/>
        <v>0</v>
      </c>
      <c r="F36" s="196">
        <f>+'亜鉛(月別集計)'!E45</f>
        <v>0</v>
      </c>
      <c r="G36" s="203">
        <f t="shared" si="2"/>
        <v>0</v>
      </c>
      <c r="H36" s="195"/>
      <c r="I36" s="204"/>
      <c r="J36" s="195"/>
      <c r="K36" s="203"/>
      <c r="L36" s="195"/>
      <c r="M36" s="204"/>
      <c r="N36" s="195"/>
      <c r="O36" s="203"/>
      <c r="P36" s="195">
        <f>+'亜鉛(月別集計)'!L45</f>
        <v>0</v>
      </c>
      <c r="Q36" s="204">
        <f t="shared" si="3"/>
        <v>0</v>
      </c>
      <c r="R36" s="195">
        <f>+'亜鉛(月別集計)'!M45</f>
        <v>0</v>
      </c>
      <c r="S36" s="203">
        <f t="shared" si="4"/>
        <v>0</v>
      </c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55</v>
      </c>
      <c r="B38" s="92">
        <f>SUM(B25:B36)</f>
        <v>5896.2119999999995</v>
      </c>
      <c r="C38" s="92"/>
      <c r="D38" s="92">
        <f>SUM(D25:D36)</f>
        <v>11888.692</v>
      </c>
      <c r="E38" s="92"/>
      <c r="F38" s="150">
        <f>SUM(F25:F36)</f>
        <v>2695.266</v>
      </c>
      <c r="G38" s="93"/>
      <c r="H38" s="92"/>
      <c r="I38" s="92"/>
      <c r="J38" s="92"/>
      <c r="K38" s="93"/>
      <c r="L38" s="92"/>
      <c r="M38" s="92"/>
      <c r="N38" s="92"/>
      <c r="O38" s="93"/>
      <c r="P38" s="92">
        <f>SUM(P25:P36)</f>
        <v>2889.103</v>
      </c>
      <c r="Q38" s="92"/>
      <c r="R38" s="92">
        <f>SUM(R25:R36)</f>
        <v>7948.0650000000005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72</v>
      </c>
      <c r="B39" s="205">
        <f>'亜鉛(月別集計)'!C47</f>
        <v>5680</v>
      </c>
      <c r="C39" s="205"/>
      <c r="D39" s="205">
        <f>'亜鉛(月別集計)'!D47</f>
        <v>10715</v>
      </c>
      <c r="E39" s="205"/>
      <c r="F39" s="214">
        <f>'亜鉛(月別集計)'!E47</f>
        <v>2486</v>
      </c>
      <c r="G39" s="205"/>
      <c r="H39" s="214"/>
      <c r="I39" s="205"/>
      <c r="J39" s="205"/>
      <c r="K39" s="205"/>
      <c r="L39" s="214"/>
      <c r="M39" s="205"/>
      <c r="N39" s="205"/>
      <c r="O39" s="205"/>
      <c r="P39" s="214">
        <f>'亜鉛(月別集計)'!L47</f>
        <v>2745.6139999999996</v>
      </c>
      <c r="Q39" s="205"/>
      <c r="R39" s="205">
        <f>'亜鉛(月別集計)'!M47</f>
        <v>7514</v>
      </c>
      <c r="S39" s="205"/>
      <c r="T39" s="214"/>
      <c r="U39" s="205"/>
      <c r="V39" s="205"/>
      <c r="W39" s="205"/>
      <c r="X39" s="214"/>
      <c r="Y39" s="205"/>
      <c r="Z39" s="205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54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0.4571182311626516</v>
      </c>
      <c r="G40" s="11"/>
      <c r="H40" s="10"/>
      <c r="I40" s="10"/>
      <c r="J40" s="10"/>
      <c r="K40" s="11"/>
      <c r="L40" s="10"/>
      <c r="M40" s="10"/>
      <c r="N40" s="10"/>
      <c r="O40" s="11"/>
      <c r="P40" s="10">
        <f>P38/$B$38</f>
        <v>0.4899930667350496</v>
      </c>
      <c r="Q40" s="10"/>
      <c r="R40" s="10">
        <f>R38/$D$38</f>
        <v>0.6685399032963425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56</v>
      </c>
      <c r="B41" s="40">
        <f>B38/B39</f>
        <v>1.0380654929577464</v>
      </c>
      <c r="C41" s="40"/>
      <c r="D41" s="40">
        <f>D38/D39</f>
        <v>1.1095372841810545</v>
      </c>
      <c r="E41" s="40"/>
      <c r="F41" s="207">
        <f>F38/F39</f>
        <v>1.0841777956556717</v>
      </c>
      <c r="G41" s="41"/>
      <c r="H41" s="40"/>
      <c r="I41" s="40"/>
      <c r="J41" s="40"/>
      <c r="K41" s="41"/>
      <c r="L41" s="40"/>
      <c r="M41" s="40"/>
      <c r="N41" s="40"/>
      <c r="O41" s="41"/>
      <c r="P41" s="40">
        <f>P38/P39</f>
        <v>1.052261169996948</v>
      </c>
      <c r="Q41" s="40"/>
      <c r="R41" s="40">
        <f>R38/R39</f>
        <v>1.0577675006654246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2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2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2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22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22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社団法人ダイカスト協会 </dc:creator>
  <cp:keywords/>
  <dc:description/>
  <cp:lastModifiedBy>日本ダイカスト協会</cp:lastModifiedBy>
  <cp:lastPrinted>2022-05-18T05:50:01Z</cp:lastPrinted>
  <dcterms:created xsi:type="dcterms:W3CDTF">2001-11-21T05:01:56Z</dcterms:created>
  <dcterms:modified xsi:type="dcterms:W3CDTF">2022-06-14T05:32:40Z</dcterms:modified>
  <cp:category/>
  <cp:version/>
  <cp:contentType/>
  <cp:contentStatus/>
</cp:coreProperties>
</file>