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696" activeTab="0"/>
  </bookViews>
  <sheets>
    <sheet name="ダイカスト合計(月別集計)" sheetId="1" r:id="rId1"/>
    <sheet name="アルミ(月別集計)" sheetId="2" r:id="rId2"/>
    <sheet name="亜鉛(月別集計)" sheetId="3" r:id="rId3"/>
    <sheet name="その他(月別集計)" sheetId="4" r:id="rId4"/>
    <sheet name="年別集計(ダイカスト合計、アルミ)" sheetId="5" r:id="rId5"/>
    <sheet name="年別集計(亜鉛、その他)" sheetId="6" r:id="rId6"/>
    <sheet name="ダイカスト合計(前年比集計)" sheetId="7" r:id="rId7"/>
    <sheet name="アルミ(前年比集計)" sheetId="8" r:id="rId8"/>
    <sheet name="亜鉛(前年比集計)" sheetId="9" r:id="rId9"/>
    <sheet name="その他(前年比集計)" sheetId="10" r:id="rId10"/>
  </sheets>
  <definedNames>
    <definedName name="_xlnm.Print_Area" localSheetId="1">'アルミ(月別集計)'!$A$1:$S$50</definedName>
    <definedName name="_xlnm.Print_Area" localSheetId="7">'アルミ(前年比集計)'!$A$1:$AB$41</definedName>
    <definedName name="_xlnm.Print_Area" localSheetId="9">'その他(前年比集計)'!$A$1:$AA$42</definedName>
    <definedName name="_xlnm.Print_Area" localSheetId="0">'ダイカスト合計(月別集計)'!$A$1:$S$52</definedName>
    <definedName name="_xlnm.Print_Area" localSheetId="6">'ダイカスト合計(前年比集計)'!$A$1:$AA$42</definedName>
    <definedName name="_xlnm.Print_Area" localSheetId="2">'亜鉛(月別集計)'!$A$1:$S$50</definedName>
    <definedName name="_xlnm.Print_Area" localSheetId="8">'亜鉛(前年比集計)'!$A$1:$AA$42</definedName>
    <definedName name="_xlnm.Print_Area" localSheetId="4">'年別集計(ダイカスト合計、アルミ)'!$A$1:$T$62</definedName>
    <definedName name="_xlnm.Print_Area" localSheetId="5">'年別集計(亜鉛、その他)'!$A$1:$T$61</definedName>
  </definedNames>
  <calcPr fullCalcOnLoad="1"/>
</workbook>
</file>

<file path=xl/sharedStrings.xml><?xml version="1.0" encoding="utf-8"?>
<sst xmlns="http://schemas.openxmlformats.org/spreadsheetml/2006/main" count="1048" uniqueCount="123">
  <si>
    <t>ダイカストの生産統計(月別集計)</t>
  </si>
  <si>
    <t>１．ダイカスト合計</t>
  </si>
  <si>
    <t>１０年</t>
  </si>
  <si>
    <t>１１年</t>
  </si>
  <si>
    <t>１２年</t>
  </si>
  <si>
    <t>１３年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</si>
  <si>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</si>
  <si>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</si>
  <si>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</si>
  <si>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</si>
  <si>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</si>
  <si>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</si>
  <si>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</si>
  <si>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</si>
  <si>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</si>
  <si>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</si>
  <si>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</si>
  <si>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シェアー　　％</t>
  </si>
  <si>
    <t>対前年比  ％</t>
  </si>
  <si>
    <t xml:space="preserve">     合    計</t>
  </si>
  <si>
    <t>　百万円</t>
  </si>
  <si>
    <t>　　　　合　　　計</t>
  </si>
  <si>
    <t xml:space="preserve"> ＊内　製</t>
  </si>
  <si>
    <t>　　ト　ン</t>
  </si>
  <si>
    <t>　</t>
  </si>
  <si>
    <t>　百万円</t>
  </si>
  <si>
    <t>　　　一般機械</t>
  </si>
  <si>
    <t>　　　電気機械用</t>
  </si>
  <si>
    <t>　　　自動車用</t>
  </si>
  <si>
    <t>　　二輪自動車用</t>
  </si>
  <si>
    <t>　　　その他用</t>
  </si>
  <si>
    <t>事業所数</t>
  </si>
  <si>
    <t>２．アルミニウムダイカスト</t>
  </si>
  <si>
    <t>３．亜鉛ダイカスト</t>
  </si>
  <si>
    <t>４．その他ダイカスト</t>
  </si>
  <si>
    <t>ダイカストの生産統計(年別集計)</t>
  </si>
  <si>
    <t>前年比</t>
  </si>
  <si>
    <t>前年比</t>
  </si>
  <si>
    <t>　　　　　　　　合　　　計</t>
  </si>
  <si>
    <t>　　　　　　　　合　　　計</t>
  </si>
  <si>
    <t xml:space="preserve"> 　　＊内　製</t>
  </si>
  <si>
    <t xml:space="preserve"> 　　＊内　製</t>
  </si>
  <si>
    <t>　　　　　　　一般機械</t>
  </si>
  <si>
    <t>　　　　　　　一般機械</t>
  </si>
  <si>
    <t>　　　　　　　電気機械用</t>
  </si>
  <si>
    <t>　　　　　　　電気機械用</t>
  </si>
  <si>
    <t>　　　　　　　自動車用</t>
  </si>
  <si>
    <t>　　　　　　　自動車用</t>
  </si>
  <si>
    <t>　　　　　　二輪自動車用</t>
  </si>
  <si>
    <t>　　　　　　二輪自動車用</t>
  </si>
  <si>
    <t>　　　　　　　　その他用</t>
  </si>
  <si>
    <t>　　　　　　　　その他用</t>
  </si>
  <si>
    <t>　　ト　ン</t>
  </si>
  <si>
    <t>　百万円</t>
  </si>
  <si>
    <t>シェアー　　％</t>
  </si>
  <si>
    <t xml:space="preserve">     合    計</t>
  </si>
  <si>
    <t>対前年比  ％</t>
  </si>
  <si>
    <t>ダイカストの生産統計(前年比集計)</t>
  </si>
  <si>
    <t>ダイカストの生産統計(前年比集計)</t>
  </si>
  <si>
    <t>-</t>
  </si>
  <si>
    <t>統計区分なし</t>
  </si>
  <si>
    <t>　</t>
  </si>
  <si>
    <t>　</t>
  </si>
  <si>
    <t xml:space="preserve"> -</t>
  </si>
  <si>
    <t>-</t>
  </si>
  <si>
    <t>←アルミと亜鉛を合計した数字</t>
  </si>
  <si>
    <t>統計区分なし</t>
  </si>
  <si>
    <t>１５年</t>
  </si>
  <si>
    <t xml:space="preserve"> -</t>
  </si>
  <si>
    <t>１４年</t>
  </si>
  <si>
    <t>１７年</t>
  </si>
  <si>
    <t>前年同期</t>
  </si>
  <si>
    <t>前年同期</t>
  </si>
  <si>
    <t>前年同期</t>
  </si>
  <si>
    <t>１８年</t>
  </si>
  <si>
    <t>１９年</t>
  </si>
  <si>
    <t>２０年</t>
  </si>
  <si>
    <t>２１年</t>
  </si>
  <si>
    <t>２２年</t>
  </si>
  <si>
    <t>３.亜鉛ダイカスト</t>
  </si>
  <si>
    <t>　　　-</t>
  </si>
  <si>
    <t>４.その他ダイカスト</t>
  </si>
  <si>
    <t>　　ト　ン</t>
  </si>
  <si>
    <t>　</t>
  </si>
  <si>
    <t>＊は自己消費量を示し、合計値の内数である。</t>
  </si>
  <si>
    <t>2．アルミニウムダイカスト</t>
  </si>
  <si>
    <t>統計区分なし</t>
  </si>
  <si>
    <t>一般社団法人 日本ダイカスト協会</t>
  </si>
  <si>
    <t>２３年</t>
  </si>
  <si>
    <t>１６年</t>
  </si>
  <si>
    <t>２４年</t>
  </si>
  <si>
    <t xml:space="preserve">   　     -</t>
  </si>
  <si>
    <t xml:space="preserve">          -</t>
  </si>
  <si>
    <t>資料出所：経済産業省生産動態統計月報</t>
  </si>
  <si>
    <t>資料出所：経済産業省生産動態統計月報</t>
  </si>
  <si>
    <t>数値は、経済産業省大臣官房調査統計グループにより、過去に遡及してデーターを修正する場合があるので前号までの統計データ数値と異なる場合があります。</t>
  </si>
  <si>
    <t>２５年</t>
  </si>
  <si>
    <t>２６年</t>
  </si>
  <si>
    <t>２７年</t>
  </si>
  <si>
    <t>２８年</t>
  </si>
  <si>
    <t>＊月別の数値の合計と年合計の数値は、各月で少数点以下第一位を四捨五入しているため、一致しない場合があります。</t>
  </si>
  <si>
    <t>＊は自己消費量を示し、合計値の内数である。　　＊月別の数値の合計と年合計の数値は、各月で少数点以下第一位を四捨五入しているため、一致しない場合があります。</t>
  </si>
  <si>
    <t>前年同期</t>
  </si>
  <si>
    <t>２９年</t>
  </si>
  <si>
    <t>３０年</t>
  </si>
  <si>
    <t>３１年</t>
  </si>
  <si>
    <t>西暦</t>
  </si>
  <si>
    <t>令和2年</t>
  </si>
  <si>
    <t>１２月</t>
  </si>
  <si>
    <t>２９年</t>
  </si>
  <si>
    <t>　</t>
  </si>
  <si>
    <t>令和3年</t>
  </si>
  <si>
    <t>令和２年</t>
  </si>
  <si>
    <t>令和4年１月</t>
  </si>
  <si>
    <t xml:space="preserve">           -</t>
  </si>
  <si>
    <t>令和３年</t>
  </si>
  <si>
    <t>令和５年１月</t>
  </si>
  <si>
    <t>令和5年１月</t>
  </si>
  <si>
    <t>令和4年</t>
  </si>
  <si>
    <t>統計区分なし</t>
  </si>
  <si>
    <t>　　　-</t>
  </si>
  <si>
    <t>86144t</t>
  </si>
  <si>
    <t>※２０２3年3月速報値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</si>
</sst>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0_ "/>
    <numFmt numFmtId="179" formatCode="#,##0_ "/>
    <numFmt numFmtId="180" formatCode="0_);[Red]\(0\)"/>
    <numFmt numFmtId="181" formatCode="0.0"/>
    <numFmt numFmtId="182" formatCode="_ * #,##0.0_ ;_ * \-#,##0.0_ ;_ * &quot;-&quot;_ ;_ @_ "/>
    <numFmt numFmtId="183" formatCode="#,##0;&quot;▲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_ * #,##0.00_ ;_ * \-#,##0.00_ ;_ * &quot;-&quot;_ ;_ @_ "/>
    <numFmt numFmtId="188" formatCode="_ * #,##0.000_ ;_ * \-#,##0.000_ ;_ * &quot;-&quot;_ ;_ @_ "/>
    <numFmt numFmtId="189" formatCode="_ * #,##0.0000_ ;_ * \-#,##0.0000_ ;_ * &quot;-&quot;_ ;_ @_ "/>
    <numFmt numFmtId="190" formatCode="_ * #,##0.00000_ ;_ * \-#,##0.00000_ ;_ * &quot;-&quot;_ ;_ @_ "/>
    <numFmt numFmtId="191" formatCode="_ * #,##0.000000_ ;_ * \-#,##0.000000_ ;_ * &quot;-&quot;_ ;_ @_ "/>
    <numFmt numFmtId="192" formatCode="_ * #,##0.0000000_ ;_ * \-#,##0.0000000_ ;_ * &quot;-&quot;_ ;_ @_ "/>
    <numFmt numFmtId="193" formatCode="_ * #,##0.00000000_ ;_ * \-#,##0.00000000_ ;_ * &quot;-&quot;_ ;_ @_ "/>
    <numFmt numFmtId="194" formatCode="_ * #,##0.000000000_ ;_ * \-#,##0.000000000_ ;_ * &quot;-&quot;_ ;_ @_ "/>
    <numFmt numFmtId="195" formatCode="_ * #,##0.0000000000_ ;_ * \-#,##0.0000000000_ ;_ * &quot;-&quot;_ ;_ @_ "/>
    <numFmt numFmtId="196" formatCode="_ * #,##0.00000000000_ ;_ * \-#,##0.00000000000_ ;_ * &quot;-&quot;_ ;_ @_ "/>
    <numFmt numFmtId="197" formatCode="_ &quot;¥&quot;* #,##0.0_ ;_ &quot;¥&quot;* \-#,##0.0_ ;_ &quot;¥&quot;* &quot;-&quot;_ ;_ @_ "/>
    <numFmt numFmtId="198" formatCode="_ &quot;¥&quot;* #,##0.00_ ;_ &quot;¥&quot;* \-#,##0.00_ ;_ &quot;¥&quot;* &quot;-&quot;_ ;_ @_ "/>
    <numFmt numFmtId="199" formatCode="_ &quot;¥&quot;* #,##0.000_ ;_ &quot;¥&quot;* \-#,##0.000_ ;_ &quot;¥&quot;* &quot;-&quot;_ ;_ @_ "/>
    <numFmt numFmtId="200" formatCode="_ &quot;¥&quot;* #,##0.0000_ ;_ &quot;¥&quot;* \-#,##0.0000_ ;_ &quot;¥&quot;* &quot;-&quot;_ ;_ @_ "/>
    <numFmt numFmtId="201" formatCode="_ &quot;¥&quot;* #,##0.00000_ ;_ &quot;¥&quot;* \-#,##0.00000_ ;_ &quot;¥&quot;* &quot;-&quot;_ ;_ @_ "/>
    <numFmt numFmtId="202" formatCode="_ &quot;¥&quot;* #,##0.000000_ ;_ &quot;¥&quot;* \-#,##0.000000_ ;_ &quot;¥&quot;* &quot;-&quot;_ ;_ @_ "/>
    <numFmt numFmtId="203" formatCode="_ &quot;¥&quot;* #,##0.0000000_ ;_ &quot;¥&quot;* \-#,##0.0000000_ ;_ &quot;¥&quot;* &quot;-&quot;_ ;_ @_ "/>
    <numFmt numFmtId="204" formatCode="_ &quot;¥&quot;* #,##0.00000000_ ;_ &quot;¥&quot;* \-#,##0.00000000_ ;_ &quot;¥&quot;* &quot;-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¥&quot;#,##0.0;[Red]&quot;¥&quot;\-#,##0.0"/>
    <numFmt numFmtId="210" formatCode="&quot;¥&quot;#,##0.000;[Red]&quot;¥&quot;\-#,##0.000"/>
    <numFmt numFmtId="211" formatCode="&quot;¥&quot;#,##0.0000;[Red]&quot;¥&quot;\-#,##0.0000"/>
    <numFmt numFmtId="212" formatCode="&quot;¥&quot;#,##0.00000;[Red]&quot;¥&quot;\-#,##0.00000"/>
    <numFmt numFmtId="213" formatCode="&quot;¥&quot;#,##0.000000;[Red]&quot;¥&quot;\-#,##0.000000"/>
    <numFmt numFmtId="214" formatCode="&quot;¥&quot;#,##0.0000000;[Red]&quot;¥&quot;\-#,##0.0000000"/>
    <numFmt numFmtId="215" formatCode="0.000%"/>
    <numFmt numFmtId="216" formatCode="#,##0_ ;[Red]\-#,##0\ "/>
    <numFmt numFmtId="217" formatCode="[$]ggge&quot;年&quot;m&quot;月&quot;d&quot;日&quot;;@"/>
    <numFmt numFmtId="218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0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2CCFE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>
      <alignment/>
    </xf>
    <xf numFmtId="177" fontId="0" fillId="0" borderId="0" xfId="42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177" fontId="0" fillId="0" borderId="12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7" fontId="0" fillId="34" borderId="0" xfId="42" applyNumberFormat="1" applyFont="1" applyFill="1" applyBorder="1" applyAlignment="1">
      <alignment/>
    </xf>
    <xf numFmtId="177" fontId="0" fillId="34" borderId="10" xfId="42" applyNumberFormat="1" applyFont="1" applyFill="1" applyBorder="1" applyAlignment="1">
      <alignment/>
    </xf>
    <xf numFmtId="177" fontId="0" fillId="34" borderId="14" xfId="42" applyNumberFormat="1" applyFont="1" applyFill="1" applyBorder="1" applyAlignment="1">
      <alignment/>
    </xf>
    <xf numFmtId="177" fontId="0" fillId="34" borderId="12" xfId="42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0" fillId="35" borderId="0" xfId="0" applyFill="1" applyAlignment="1">
      <alignment/>
    </xf>
    <xf numFmtId="41" fontId="6" fillId="35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center"/>
    </xf>
    <xf numFmtId="41" fontId="0" fillId="33" borderId="10" xfId="49" applyNumberFormat="1" applyFont="1" applyFill="1" applyBorder="1" applyAlignment="1">
      <alignment horizontal="center"/>
    </xf>
    <xf numFmtId="41" fontId="0" fillId="33" borderId="14" xfId="49" applyNumberFormat="1" applyFont="1" applyFill="1" applyBorder="1" applyAlignment="1">
      <alignment horizontal="center"/>
    </xf>
    <xf numFmtId="41" fontId="6" fillId="33" borderId="12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/>
    </xf>
    <xf numFmtId="41" fontId="0" fillId="33" borderId="0" xfId="49" applyNumberFormat="1" applyFont="1" applyFill="1" applyBorder="1" applyAlignment="1">
      <alignment horizontal="right"/>
    </xf>
    <xf numFmtId="41" fontId="0" fillId="33" borderId="10" xfId="49" applyNumberFormat="1" applyFont="1" applyFill="1" applyBorder="1" applyAlignment="1">
      <alignment horizontal="right"/>
    </xf>
    <xf numFmtId="41" fontId="0" fillId="33" borderId="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center"/>
    </xf>
    <xf numFmtId="41" fontId="0" fillId="35" borderId="0" xfId="49" applyNumberFormat="1" applyFont="1" applyFill="1" applyBorder="1" applyAlignment="1">
      <alignment horizontal="right"/>
    </xf>
    <xf numFmtId="41" fontId="0" fillId="35" borderId="10" xfId="49" applyNumberFormat="1" applyFont="1" applyFill="1" applyBorder="1" applyAlignment="1">
      <alignment horizontal="center"/>
    </xf>
    <xf numFmtId="41" fontId="0" fillId="35" borderId="14" xfId="49" applyNumberFormat="1" applyFont="1" applyFill="1" applyBorder="1" applyAlignment="1">
      <alignment horizontal="center"/>
    </xf>
    <xf numFmtId="41" fontId="6" fillId="35" borderId="12" xfId="0" applyNumberFormat="1" applyFont="1" applyFill="1" applyBorder="1" applyAlignment="1">
      <alignment/>
    </xf>
    <xf numFmtId="41" fontId="0" fillId="35" borderId="10" xfId="49" applyNumberFormat="1" applyFont="1" applyFill="1" applyBorder="1" applyAlignment="1">
      <alignment horizontal="right"/>
    </xf>
    <xf numFmtId="41" fontId="0" fillId="35" borderId="0" xfId="42" applyNumberFormat="1" applyFont="1" applyFill="1" applyBorder="1" applyAlignment="1">
      <alignment/>
    </xf>
    <xf numFmtId="41" fontId="0" fillId="35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center"/>
    </xf>
    <xf numFmtId="41" fontId="0" fillId="0" borderId="10" xfId="49" applyNumberFormat="1" applyFont="1" applyFill="1" applyBorder="1" applyAlignment="1">
      <alignment horizontal="right"/>
    </xf>
    <xf numFmtId="0" fontId="0" fillId="36" borderId="11" xfId="0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/>
    </xf>
    <xf numFmtId="41" fontId="6" fillId="0" borderId="12" xfId="0" applyNumberFormat="1" applyFont="1" applyBorder="1" applyAlignment="1">
      <alignment/>
    </xf>
    <xf numFmtId="41" fontId="0" fillId="33" borderId="10" xfId="49" applyNumberFormat="1" applyFont="1" applyFill="1" applyBorder="1" applyAlignment="1">
      <alignment horizontal="left"/>
    </xf>
    <xf numFmtId="41" fontId="0" fillId="35" borderId="10" xfId="49" applyNumberFormat="1" applyFont="1" applyFill="1" applyBorder="1" applyAlignment="1">
      <alignment horizontal="left"/>
    </xf>
    <xf numFmtId="41" fontId="0" fillId="0" borderId="10" xfId="49" applyNumberFormat="1" applyFont="1" applyFill="1" applyBorder="1" applyAlignment="1">
      <alignment horizontal="left"/>
    </xf>
    <xf numFmtId="41" fontId="0" fillId="33" borderId="10" xfId="0" applyNumberFormat="1" applyFont="1" applyFill="1" applyBorder="1" applyAlignment="1">
      <alignment/>
    </xf>
    <xf numFmtId="41" fontId="6" fillId="33" borderId="14" xfId="0" applyNumberFormat="1" applyFont="1" applyFill="1" applyBorder="1" applyAlignment="1">
      <alignment/>
    </xf>
    <xf numFmtId="41" fontId="6" fillId="35" borderId="14" xfId="0" applyNumberFormat="1" applyFont="1" applyFill="1" applyBorder="1" applyAlignment="1">
      <alignment/>
    </xf>
    <xf numFmtId="179" fontId="6" fillId="0" borderId="14" xfId="0" applyNumberFormat="1" applyFont="1" applyBorder="1" applyAlignment="1">
      <alignment/>
    </xf>
    <xf numFmtId="179" fontId="6" fillId="33" borderId="14" xfId="0" applyNumberFormat="1" applyFont="1" applyFill="1" applyBorder="1" applyAlignment="1">
      <alignment/>
    </xf>
    <xf numFmtId="179" fontId="6" fillId="0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12" borderId="14" xfId="0" applyNumberFormat="1" applyFont="1" applyFill="1" applyBorder="1" applyAlignment="1">
      <alignment horizontal="left" shrinkToFit="1"/>
    </xf>
    <xf numFmtId="177" fontId="0" fillId="33" borderId="0" xfId="42" applyNumberFormat="1" applyFont="1" applyFill="1" applyBorder="1" applyAlignment="1">
      <alignment horizontal="right"/>
    </xf>
    <xf numFmtId="41" fontId="0" fillId="33" borderId="0" xfId="49" applyNumberFormat="1" applyFont="1" applyFill="1" applyBorder="1" applyAlignment="1">
      <alignment shrinkToFit="1"/>
    </xf>
    <xf numFmtId="41" fontId="0" fillId="33" borderId="0" xfId="49" applyNumberFormat="1" applyFont="1" applyFill="1" applyBorder="1" applyAlignment="1">
      <alignment horizontal="left" shrinkToFit="1"/>
    </xf>
    <xf numFmtId="177" fontId="5" fillId="33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35" borderId="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>
      <alignment/>
    </xf>
    <xf numFmtId="177" fontId="5" fillId="37" borderId="0" xfId="0" applyNumberFormat="1" applyFont="1" applyFill="1" applyBorder="1" applyAlignment="1">
      <alignment/>
    </xf>
    <xf numFmtId="41" fontId="6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179" fontId="6" fillId="38" borderId="14" xfId="0" applyNumberFormat="1" applyFont="1" applyFill="1" applyBorder="1" applyAlignment="1">
      <alignment vertical="top"/>
    </xf>
    <xf numFmtId="41" fontId="0" fillId="12" borderId="0" xfId="0" applyNumberFormat="1" applyFont="1" applyFill="1" applyBorder="1" applyAlignment="1">
      <alignment/>
    </xf>
    <xf numFmtId="41" fontId="0" fillId="12" borderId="10" xfId="0" applyNumberFormat="1" applyFont="1" applyFill="1" applyBorder="1" applyAlignment="1">
      <alignment/>
    </xf>
    <xf numFmtId="41" fontId="0" fillId="12" borderId="14" xfId="0" applyNumberFormat="1" applyFont="1" applyFill="1" applyBorder="1" applyAlignment="1">
      <alignment/>
    </xf>
    <xf numFmtId="41" fontId="0" fillId="36" borderId="11" xfId="0" applyNumberFormat="1" applyFont="1" applyFill="1" applyBorder="1" applyAlignment="1">
      <alignment/>
    </xf>
    <xf numFmtId="41" fontId="0" fillId="36" borderId="13" xfId="0" applyNumberFormat="1" applyFont="1" applyFill="1" applyBorder="1" applyAlignment="1">
      <alignment/>
    </xf>
    <xf numFmtId="41" fontId="0" fillId="36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1" fontId="0" fillId="12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10" xfId="0" applyNumberFormat="1" applyFont="1" applyFill="1" applyBorder="1" applyAlignment="1">
      <alignment/>
    </xf>
    <xf numFmtId="41" fontId="0" fillId="34" borderId="14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0" fillId="12" borderId="0" xfId="0" applyFont="1" applyFill="1" applyBorder="1" applyAlignment="1">
      <alignment/>
    </xf>
    <xf numFmtId="179" fontId="0" fillId="38" borderId="0" xfId="0" applyNumberFormat="1" applyFont="1" applyFill="1" applyBorder="1" applyAlignment="1">
      <alignment vertical="top"/>
    </xf>
    <xf numFmtId="179" fontId="0" fillId="38" borderId="14" xfId="0" applyNumberFormat="1" applyFont="1" applyFill="1" applyBorder="1" applyAlignment="1">
      <alignment vertical="top"/>
    </xf>
    <xf numFmtId="179" fontId="0" fillId="38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36" borderId="0" xfId="0" applyNumberFormat="1" applyFont="1" applyFill="1" applyBorder="1" applyAlignment="1">
      <alignment/>
    </xf>
    <xf numFmtId="41" fontId="0" fillId="36" borderId="14" xfId="0" applyNumberFormat="1" applyFont="1" applyFill="1" applyBorder="1" applyAlignment="1">
      <alignment/>
    </xf>
    <xf numFmtId="41" fontId="0" fillId="36" borderId="10" xfId="0" applyNumberFormat="1" applyFont="1" applyFill="1" applyBorder="1" applyAlignment="1">
      <alignment/>
    </xf>
    <xf numFmtId="41" fontId="0" fillId="36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0" fillId="12" borderId="12" xfId="0" applyFont="1" applyFill="1" applyBorder="1" applyAlignment="1">
      <alignment horizontal="right"/>
    </xf>
    <xf numFmtId="0" fontId="0" fillId="36" borderId="13" xfId="0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12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179" fontId="0" fillId="36" borderId="0" xfId="0" applyNumberFormat="1" applyFont="1" applyFill="1" applyBorder="1" applyAlignment="1">
      <alignment vertical="top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 horizontal="right"/>
    </xf>
    <xf numFmtId="41" fontId="6" fillId="36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center"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36" borderId="14" xfId="0" applyNumberFormat="1" applyFont="1" applyFill="1" applyBorder="1" applyAlignment="1">
      <alignment vertical="top"/>
    </xf>
    <xf numFmtId="179" fontId="0" fillId="36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>
      <alignment vertical="top"/>
    </xf>
    <xf numFmtId="179" fontId="6" fillId="0" borderId="14" xfId="0" applyNumberFormat="1" applyFont="1" applyFill="1" applyBorder="1" applyAlignment="1">
      <alignment vertical="top"/>
    </xf>
    <xf numFmtId="41" fontId="0" fillId="0" borderId="11" xfId="0" applyNumberFormat="1" applyFont="1" applyFill="1" applyBorder="1" applyAlignment="1">
      <alignment/>
    </xf>
    <xf numFmtId="177" fontId="5" fillId="35" borderId="11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 vertical="top"/>
    </xf>
    <xf numFmtId="0" fontId="0" fillId="36" borderId="19" xfId="0" applyFont="1" applyFill="1" applyBorder="1" applyAlignment="1">
      <alignment horizontal="right"/>
    </xf>
    <xf numFmtId="0" fontId="0" fillId="36" borderId="11" xfId="0" applyFont="1" applyFill="1" applyBorder="1" applyAlignment="1" applyProtection="1">
      <alignment horizontal="center"/>
      <protection locked="0"/>
    </xf>
    <xf numFmtId="179" fontId="0" fillId="36" borderId="11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 horizontal="left"/>
    </xf>
    <xf numFmtId="41" fontId="0" fillId="34" borderId="12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left" shrinkToFit="1"/>
    </xf>
    <xf numFmtId="41" fontId="0" fillId="12" borderId="10" xfId="0" applyNumberFormat="1" applyFont="1" applyFill="1" applyBorder="1" applyAlignment="1">
      <alignment horizontal="right"/>
    </xf>
    <xf numFmtId="0" fontId="0" fillId="39" borderId="1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179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shrinkToFit="1"/>
    </xf>
    <xf numFmtId="41" fontId="0" fillId="12" borderId="0" xfId="0" applyNumberFormat="1" applyFont="1" applyFill="1" applyAlignment="1">
      <alignment/>
    </xf>
    <xf numFmtId="41" fontId="0" fillId="12" borderId="0" xfId="0" applyNumberFormat="1" applyFont="1" applyFill="1" applyBorder="1" applyAlignment="1">
      <alignment horizontal="left" shrinkToFit="1"/>
    </xf>
    <xf numFmtId="41" fontId="0" fillId="12" borderId="0" xfId="0" applyNumberFormat="1" applyFon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 shrinkToFit="1"/>
    </xf>
    <xf numFmtId="0" fontId="0" fillId="12" borderId="1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41" fontId="0" fillId="12" borderId="0" xfId="0" applyNumberFormat="1" applyFont="1" applyFill="1" applyAlignment="1">
      <alignment horizontal="right"/>
    </xf>
    <xf numFmtId="41" fontId="0" fillId="0" borderId="0" xfId="0" applyNumberFormat="1" applyFont="1" applyAlignment="1">
      <alignment/>
    </xf>
    <xf numFmtId="0" fontId="0" fillId="33" borderId="12" xfId="0" applyNumberFormat="1" applyFont="1" applyFill="1" applyBorder="1" applyAlignment="1">
      <alignment horizontal="left" shrinkToFit="1"/>
    </xf>
    <xf numFmtId="177" fontId="0" fillId="33" borderId="1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41" fontId="0" fillId="33" borderId="12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37" borderId="0" xfId="0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/>
    </xf>
    <xf numFmtId="177" fontId="0" fillId="35" borderId="1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1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77" fontId="0" fillId="0" borderId="19" xfId="0" applyNumberFormat="1" applyFont="1" applyBorder="1" applyAlignment="1">
      <alignment/>
    </xf>
    <xf numFmtId="41" fontId="0" fillId="33" borderId="0" xfId="0" applyNumberFormat="1" applyFont="1" applyFill="1" applyBorder="1" applyAlignment="1">
      <alignment horizontal="right" shrinkToFit="1"/>
    </xf>
    <xf numFmtId="177" fontId="0" fillId="33" borderId="0" xfId="0" applyNumberFormat="1" applyFont="1" applyFill="1" applyBorder="1" applyAlignment="1">
      <alignment horizontal="right" shrinkToFit="1"/>
    </xf>
    <xf numFmtId="177" fontId="0" fillId="33" borderId="10" xfId="0" applyNumberFormat="1" applyFont="1" applyFill="1" applyBorder="1" applyAlignment="1">
      <alignment horizontal="right" shrinkToFit="1"/>
    </xf>
    <xf numFmtId="177" fontId="0" fillId="37" borderId="0" xfId="0" applyNumberFormat="1" applyFont="1" applyFill="1" applyBorder="1" applyAlignment="1">
      <alignment/>
    </xf>
    <xf numFmtId="41" fontId="0" fillId="37" borderId="12" xfId="0" applyNumberFormat="1" applyFont="1" applyFill="1" applyBorder="1" applyAlignment="1">
      <alignment/>
    </xf>
    <xf numFmtId="177" fontId="0" fillId="37" borderId="10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0" fillId="35" borderId="0" xfId="0" applyNumberFormat="1" applyFont="1" applyFill="1" applyBorder="1" applyAlignment="1">
      <alignment horizontal="right"/>
    </xf>
    <xf numFmtId="41" fontId="0" fillId="36" borderId="0" xfId="0" applyNumberFormat="1" applyFont="1" applyFill="1" applyBorder="1" applyAlignment="1">
      <alignment horizontal="right" shrinkToFit="1"/>
    </xf>
    <xf numFmtId="41" fontId="0" fillId="35" borderId="19" xfId="0" applyNumberFormat="1" applyFont="1" applyFill="1" applyBorder="1" applyAlignment="1">
      <alignment/>
    </xf>
    <xf numFmtId="41" fontId="0" fillId="35" borderId="11" xfId="0" applyNumberFormat="1" applyFont="1" applyFill="1" applyBorder="1" applyAlignment="1">
      <alignment horizontal="right"/>
    </xf>
    <xf numFmtId="41" fontId="0" fillId="36" borderId="19" xfId="0" applyNumberFormat="1" applyFont="1" applyFill="1" applyBorder="1" applyAlignment="1">
      <alignment horizontal="right" shrinkToFit="1"/>
    </xf>
    <xf numFmtId="41" fontId="0" fillId="37" borderId="0" xfId="0" applyNumberFormat="1" applyFont="1" applyFill="1" applyBorder="1" applyAlignment="1">
      <alignment horizontal="right"/>
    </xf>
    <xf numFmtId="41" fontId="0" fillId="37" borderId="10" xfId="0" applyNumberFormat="1" applyFont="1" applyFill="1" applyBorder="1" applyAlignment="1">
      <alignment/>
    </xf>
    <xf numFmtId="41" fontId="0" fillId="33" borderId="12" xfId="0" applyNumberFormat="1" applyFont="1" applyFill="1" applyBorder="1" applyAlignment="1">
      <alignment horizontal="center"/>
    </xf>
    <xf numFmtId="41" fontId="0" fillId="33" borderId="12" xfId="0" applyNumberFormat="1" applyFont="1" applyFill="1" applyBorder="1" applyAlignment="1">
      <alignment horizontal="left" shrinkToFit="1"/>
    </xf>
    <xf numFmtId="41" fontId="0" fillId="40" borderId="0" xfId="0" applyNumberFormat="1" applyFont="1" applyFill="1" applyBorder="1" applyAlignment="1">
      <alignment horizontal="left" shrinkToFit="1"/>
    </xf>
    <xf numFmtId="41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1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176" fontId="0" fillId="3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/>
    </xf>
    <xf numFmtId="41" fontId="0" fillId="38" borderId="0" xfId="0" applyNumberFormat="1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41" fontId="0" fillId="35" borderId="10" xfId="0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/>
    </xf>
    <xf numFmtId="41" fontId="0" fillId="38" borderId="10" xfId="42" applyNumberFormat="1" applyFont="1" applyFill="1" applyBorder="1" applyAlignment="1">
      <alignment/>
    </xf>
    <xf numFmtId="41" fontId="0" fillId="38" borderId="14" xfId="0" applyNumberFormat="1" applyFont="1" applyFill="1" applyBorder="1" applyAlignment="1">
      <alignment/>
    </xf>
    <xf numFmtId="41" fontId="0" fillId="38" borderId="0" xfId="0" applyNumberFormat="1" applyFont="1" applyFill="1" applyBorder="1" applyAlignment="1">
      <alignment/>
    </xf>
    <xf numFmtId="41" fontId="0" fillId="38" borderId="0" xfId="49" applyNumberFormat="1" applyFont="1" applyFill="1" applyBorder="1" applyAlignment="1">
      <alignment horizontal="center"/>
    </xf>
    <xf numFmtId="41" fontId="0" fillId="38" borderId="10" xfId="49" applyNumberFormat="1" applyFont="1" applyFill="1" applyBorder="1" applyAlignment="1">
      <alignment horizontal="left"/>
    </xf>
    <xf numFmtId="41" fontId="0" fillId="0" borderId="14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>
      <alignment/>
    </xf>
    <xf numFmtId="176" fontId="0" fillId="35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35" borderId="1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right"/>
    </xf>
    <xf numFmtId="41" fontId="0" fillId="38" borderId="0" xfId="49" applyNumberFormat="1" applyFont="1" applyFill="1" applyBorder="1" applyAlignment="1">
      <alignment horizontal="right"/>
    </xf>
    <xf numFmtId="41" fontId="0" fillId="38" borderId="10" xfId="49" applyNumberFormat="1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/>
    </xf>
    <xf numFmtId="41" fontId="0" fillId="36" borderId="0" xfId="0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right"/>
    </xf>
    <xf numFmtId="41" fontId="0" fillId="36" borderId="0" xfId="49" applyNumberFormat="1" applyFont="1" applyFill="1" applyBorder="1" applyAlignment="1">
      <alignment horizontal="center"/>
    </xf>
    <xf numFmtId="41" fontId="0" fillId="36" borderId="10" xfId="49" applyNumberFormat="1" applyFont="1" applyFill="1" applyBorder="1" applyAlignment="1">
      <alignment horizontal="right"/>
    </xf>
    <xf numFmtId="41" fontId="0" fillId="36" borderId="14" xfId="42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33" borderId="14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177" fontId="0" fillId="34" borderId="14" xfId="0" applyNumberFormat="1" applyFont="1" applyFill="1" applyBorder="1" applyAlignment="1">
      <alignment/>
    </xf>
    <xf numFmtId="41" fontId="0" fillId="36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12" borderId="0" xfId="0" applyFont="1" applyFill="1" applyAlignment="1">
      <alignment horizontal="left" shrinkToFit="1"/>
    </xf>
    <xf numFmtId="0" fontId="0" fillId="36" borderId="0" xfId="0" applyNumberFormat="1" applyFont="1" applyFill="1" applyBorder="1" applyAlignment="1">
      <alignment horizontal="left" shrinkToFit="1"/>
    </xf>
    <xf numFmtId="0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41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176" fontId="0" fillId="38" borderId="0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41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/>
      <protection locked="0"/>
    </xf>
    <xf numFmtId="41" fontId="0" fillId="38" borderId="0" xfId="42" applyNumberFormat="1" applyFont="1" applyFill="1" applyBorder="1" applyAlignment="1">
      <alignment horizontal="left"/>
    </xf>
    <xf numFmtId="41" fontId="0" fillId="38" borderId="0" xfId="42" applyNumberFormat="1" applyFont="1" applyFill="1" applyBorder="1" applyAlignment="1">
      <alignment horizontal="center"/>
    </xf>
    <xf numFmtId="41" fontId="6" fillId="38" borderId="0" xfId="0" applyNumberFormat="1" applyFont="1" applyFill="1" applyBorder="1" applyAlignment="1">
      <alignment horizontal="center"/>
    </xf>
    <xf numFmtId="41" fontId="0" fillId="38" borderId="14" xfId="42" applyNumberFormat="1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0" xfId="0" applyNumberFormat="1" applyFont="1" applyFill="1" applyBorder="1" applyAlignment="1">
      <alignment horizontal="left" shrinkToFit="1"/>
    </xf>
    <xf numFmtId="0" fontId="0" fillId="38" borderId="0" xfId="0" applyNumberFormat="1" applyFont="1" applyFill="1" applyBorder="1" applyAlignment="1">
      <alignment horizontal="right"/>
    </xf>
    <xf numFmtId="0" fontId="0" fillId="38" borderId="12" xfId="0" applyNumberFormat="1" applyFont="1" applyFill="1" applyBorder="1" applyAlignment="1">
      <alignment horizontal="left" shrinkToFit="1"/>
    </xf>
    <xf numFmtId="0" fontId="0" fillId="38" borderId="10" xfId="0" applyNumberFormat="1" applyFont="1" applyFill="1" applyBorder="1" applyAlignment="1">
      <alignment horizontal="right"/>
    </xf>
    <xf numFmtId="177" fontId="0" fillId="38" borderId="0" xfId="0" applyNumberFormat="1" applyFont="1" applyFill="1" applyBorder="1" applyAlignment="1">
      <alignment/>
    </xf>
    <xf numFmtId="177" fontId="0" fillId="38" borderId="10" xfId="0" applyNumberFormat="1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10" fontId="0" fillId="34" borderId="12" xfId="42" applyNumberFormat="1" applyFont="1" applyFill="1" applyBorder="1" applyAlignment="1">
      <alignment/>
    </xf>
    <xf numFmtId="10" fontId="0" fillId="34" borderId="10" xfId="42" applyNumberFormat="1" applyFont="1" applyFill="1" applyBorder="1" applyAlignment="1">
      <alignment/>
    </xf>
    <xf numFmtId="10" fontId="0" fillId="34" borderId="0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 horizontal="right"/>
    </xf>
    <xf numFmtId="41" fontId="0" fillId="42" borderId="0" xfId="0" applyNumberFormat="1" applyFont="1" applyFill="1" applyBorder="1" applyAlignment="1">
      <alignment/>
    </xf>
    <xf numFmtId="177" fontId="5" fillId="38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51" fillId="12" borderId="0" xfId="0" applyFont="1" applyFill="1" applyBorder="1" applyAlignment="1">
      <alignment/>
    </xf>
    <xf numFmtId="188" fontId="0" fillId="0" borderId="0" xfId="0" applyNumberFormat="1" applyFont="1" applyAlignment="1">
      <alignment horizontal="right"/>
    </xf>
    <xf numFmtId="41" fontId="52" fillId="0" borderId="0" xfId="0" applyNumberFormat="1" applyFont="1" applyAlignment="1">
      <alignment/>
    </xf>
    <xf numFmtId="41" fontId="53" fillId="0" borderId="0" xfId="0" applyNumberFormat="1" applyFont="1" applyAlignment="1">
      <alignment/>
    </xf>
    <xf numFmtId="187" fontId="0" fillId="12" borderId="0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54" fillId="0" borderId="0" xfId="0" applyFont="1" applyAlignment="1">
      <alignment/>
    </xf>
    <xf numFmtId="41" fontId="0" fillId="42" borderId="10" xfId="0" applyNumberFormat="1" applyFont="1" applyFill="1" applyBorder="1" applyAlignment="1">
      <alignment/>
    </xf>
    <xf numFmtId="41" fontId="4" fillId="42" borderId="0" xfId="0" applyNumberFormat="1" applyFont="1" applyFill="1" applyAlignment="1" applyProtection="1">
      <alignment/>
      <protection locked="0"/>
    </xf>
    <xf numFmtId="0" fontId="0" fillId="42" borderId="12" xfId="0" applyNumberFormat="1" applyFont="1" applyFill="1" applyBorder="1" applyAlignment="1" applyProtection="1">
      <alignment horizontal="right"/>
      <protection locked="0"/>
    </xf>
    <xf numFmtId="0" fontId="0" fillId="36" borderId="12" xfId="0" applyNumberFormat="1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 horizontal="center"/>
    </xf>
    <xf numFmtId="179" fontId="0" fillId="36" borderId="13" xfId="0" applyNumberFormat="1" applyFont="1" applyFill="1" applyBorder="1" applyAlignment="1">
      <alignment vertical="top"/>
    </xf>
    <xf numFmtId="179" fontId="0" fillId="36" borderId="15" xfId="0" applyNumberFormat="1" applyFont="1" applyFill="1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1" fontId="0" fillId="0" borderId="13" xfId="0" applyNumberFormat="1" applyFont="1" applyFill="1" applyBorder="1" applyAlignment="1">
      <alignment/>
    </xf>
    <xf numFmtId="0" fontId="0" fillId="42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/>
    </xf>
    <xf numFmtId="41" fontId="0" fillId="42" borderId="14" xfId="0" applyNumberFormat="1" applyFont="1" applyFill="1" applyBorder="1" applyAlignment="1">
      <alignment/>
    </xf>
    <xf numFmtId="0" fontId="0" fillId="42" borderId="12" xfId="0" applyFont="1" applyFill="1" applyBorder="1" applyAlignment="1">
      <alignment horizontal="right"/>
    </xf>
    <xf numFmtId="0" fontId="0" fillId="42" borderId="0" xfId="0" applyFont="1" applyFill="1" applyAlignment="1">
      <alignment/>
    </xf>
    <xf numFmtId="41" fontId="0" fillId="42" borderId="0" xfId="0" applyNumberFormat="1" applyFont="1" applyFill="1" applyBorder="1" applyAlignment="1">
      <alignment shrinkToFit="1"/>
    </xf>
    <xf numFmtId="41" fontId="0" fillId="42" borderId="0" xfId="0" applyNumberFormat="1" applyFont="1" applyFill="1" applyBorder="1" applyAlignment="1">
      <alignment horizontal="right"/>
    </xf>
    <xf numFmtId="41" fontId="0" fillId="42" borderId="10" xfId="0" applyNumberFormat="1" applyFont="1" applyFill="1" applyBorder="1" applyAlignment="1">
      <alignment horizontal="right"/>
    </xf>
    <xf numFmtId="179" fontId="0" fillId="42" borderId="0" xfId="0" applyNumberFormat="1" applyFont="1" applyFill="1" applyBorder="1" applyAlignment="1">
      <alignment/>
    </xf>
    <xf numFmtId="179" fontId="0" fillId="42" borderId="10" xfId="0" applyNumberFormat="1" applyFont="1" applyFill="1" applyBorder="1" applyAlignment="1">
      <alignment/>
    </xf>
    <xf numFmtId="179" fontId="0" fillId="42" borderId="14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 horizontal="left" shrinkToFit="1"/>
    </xf>
    <xf numFmtId="0" fontId="0" fillId="42" borderId="0" xfId="0" applyFont="1" applyFill="1" applyBorder="1" applyAlignment="1">
      <alignment/>
    </xf>
    <xf numFmtId="179" fontId="0" fillId="42" borderId="0" xfId="0" applyNumberFormat="1" applyFont="1" applyFill="1" applyAlignment="1">
      <alignment/>
    </xf>
    <xf numFmtId="179" fontId="0" fillId="42" borderId="0" xfId="0" applyNumberFormat="1" applyFont="1" applyFill="1" applyBorder="1" applyAlignment="1">
      <alignment horizontal="left" shrinkToFit="1"/>
    </xf>
    <xf numFmtId="179" fontId="0" fillId="42" borderId="0" xfId="0" applyNumberFormat="1" applyFont="1" applyFill="1" applyBorder="1" applyAlignment="1">
      <alignment horizontal="right"/>
    </xf>
    <xf numFmtId="0" fontId="0" fillId="42" borderId="0" xfId="0" applyFont="1" applyFill="1" applyBorder="1" applyAlignment="1">
      <alignment horizontal="left" shrinkToFit="1"/>
    </xf>
    <xf numFmtId="0" fontId="0" fillId="42" borderId="0" xfId="0" applyFont="1" applyFill="1" applyBorder="1" applyAlignment="1">
      <alignment horizontal="right"/>
    </xf>
    <xf numFmtId="0" fontId="0" fillId="42" borderId="10" xfId="0" applyFont="1" applyFill="1" applyBorder="1" applyAlignment="1">
      <alignment horizontal="right"/>
    </xf>
    <xf numFmtId="0" fontId="0" fillId="42" borderId="10" xfId="0" applyFont="1" applyFill="1" applyBorder="1" applyAlignment="1">
      <alignment/>
    </xf>
    <xf numFmtId="41" fontId="6" fillId="42" borderId="14" xfId="0" applyNumberFormat="1" applyFont="1" applyFill="1" applyBorder="1" applyAlignment="1">
      <alignment/>
    </xf>
    <xf numFmtId="41" fontId="6" fillId="42" borderId="0" xfId="0" applyNumberFormat="1" applyFont="1" applyFill="1" applyBorder="1" applyAlignment="1">
      <alignment/>
    </xf>
    <xf numFmtId="0" fontId="0" fillId="42" borderId="14" xfId="0" applyNumberFormat="1" applyFont="1" applyFill="1" applyBorder="1" applyAlignment="1">
      <alignment horizontal="left" shrinkToFit="1"/>
    </xf>
    <xf numFmtId="0" fontId="0" fillId="42" borderId="12" xfId="0" applyNumberFormat="1" applyFont="1" applyFill="1" applyBorder="1" applyAlignment="1">
      <alignment horizontal="left" shrinkToFit="1"/>
    </xf>
    <xf numFmtId="41" fontId="0" fillId="42" borderId="0" xfId="0" applyNumberFormat="1" applyFont="1" applyFill="1" applyAlignment="1">
      <alignment/>
    </xf>
    <xf numFmtId="0" fontId="0" fillId="42" borderId="14" xfId="0" applyFont="1" applyFill="1" applyBorder="1" applyAlignment="1">
      <alignment/>
    </xf>
    <xf numFmtId="41" fontId="0" fillId="0" borderId="14" xfId="0" applyNumberFormat="1" applyFont="1" applyFill="1" applyBorder="1" applyAlignment="1">
      <alignment shrinkToFit="1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10" xfId="0" applyNumberFormat="1" applyFont="1" applyFill="1" applyBorder="1" applyAlignment="1">
      <alignment horizontal="right" shrinkToFit="1"/>
    </xf>
    <xf numFmtId="0" fontId="0" fillId="0" borderId="14" xfId="0" applyFont="1" applyFill="1" applyBorder="1" applyAlignment="1">
      <alignment horizontal="left" shrinkToFit="1"/>
    </xf>
    <xf numFmtId="0" fontId="0" fillId="43" borderId="12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177" fontId="0" fillId="43" borderId="0" xfId="42" applyNumberFormat="1" applyFont="1" applyFill="1" applyBorder="1" applyAlignment="1">
      <alignment/>
    </xf>
    <xf numFmtId="177" fontId="0" fillId="43" borderId="10" xfId="42" applyNumberFormat="1" applyFont="1" applyFill="1" applyBorder="1" applyAlignment="1">
      <alignment/>
    </xf>
    <xf numFmtId="177" fontId="0" fillId="43" borderId="12" xfId="42" applyNumberFormat="1" applyFont="1" applyFill="1" applyBorder="1" applyAlignment="1">
      <alignment/>
    </xf>
    <xf numFmtId="177" fontId="0" fillId="43" borderId="14" xfId="42" applyNumberFormat="1" applyFont="1" applyFill="1" applyBorder="1" applyAlignment="1">
      <alignment/>
    </xf>
    <xf numFmtId="177" fontId="0" fillId="38" borderId="0" xfId="0" applyNumberFormat="1" applyFont="1" applyFill="1" applyBorder="1" applyAlignment="1">
      <alignment horizontal="right"/>
    </xf>
    <xf numFmtId="41" fontId="0" fillId="38" borderId="0" xfId="0" applyNumberFormat="1" applyFont="1" applyFill="1" applyBorder="1" applyAlignment="1">
      <alignment horizontal="left" shrinkToFit="1"/>
    </xf>
    <xf numFmtId="41" fontId="0" fillId="43" borderId="0" xfId="0" applyNumberFormat="1" applyFont="1" applyFill="1" applyBorder="1" applyAlignment="1">
      <alignment/>
    </xf>
    <xf numFmtId="41" fontId="0" fillId="43" borderId="10" xfId="0" applyNumberFormat="1" applyFont="1" applyFill="1" applyBorder="1" applyAlignment="1">
      <alignment/>
    </xf>
    <xf numFmtId="41" fontId="0" fillId="43" borderId="14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41" fontId="0" fillId="33" borderId="10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/>
    </xf>
    <xf numFmtId="0" fontId="52" fillId="0" borderId="0" xfId="0" applyFont="1" applyAlignment="1">
      <alignment/>
    </xf>
    <xf numFmtId="38" fontId="0" fillId="12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12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12" borderId="10" xfId="0" applyNumberFormat="1" applyFont="1" applyFill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0" fillId="12" borderId="0" xfId="0" applyNumberFormat="1" applyFont="1" applyFill="1" applyBorder="1" applyAlignment="1">
      <alignment horizontal="right" shrinkToFit="1"/>
    </xf>
    <xf numFmtId="0" fontId="0" fillId="36" borderId="0" xfId="0" applyFont="1" applyFill="1" applyBorder="1" applyAlignment="1" applyProtection="1">
      <alignment horizontal="center"/>
      <protection locked="0"/>
    </xf>
    <xf numFmtId="0" fontId="4" fillId="38" borderId="0" xfId="0" applyFont="1" applyFill="1" applyBorder="1" applyAlignment="1">
      <alignment/>
    </xf>
    <xf numFmtId="41" fontId="0" fillId="36" borderId="10" xfId="42" applyNumberFormat="1" applyFont="1" applyFill="1" applyBorder="1" applyAlignment="1">
      <alignment/>
    </xf>
    <xf numFmtId="0" fontId="0" fillId="38" borderId="11" xfId="0" applyFont="1" applyFill="1" applyBorder="1" applyAlignment="1" applyProtection="1">
      <alignment horizontal="center"/>
      <protection locked="0"/>
    </xf>
    <xf numFmtId="41" fontId="0" fillId="38" borderId="11" xfId="42" applyNumberFormat="1" applyFont="1" applyFill="1" applyBorder="1" applyAlignment="1">
      <alignment/>
    </xf>
    <xf numFmtId="41" fontId="0" fillId="38" borderId="15" xfId="42" applyNumberFormat="1" applyFont="1" applyFill="1" applyBorder="1" applyAlignment="1">
      <alignment/>
    </xf>
    <xf numFmtId="0" fontId="0" fillId="39" borderId="19" xfId="0" applyFont="1" applyFill="1" applyBorder="1" applyAlignment="1">
      <alignment horizontal="right"/>
    </xf>
    <xf numFmtId="41" fontId="0" fillId="36" borderId="0" xfId="42" applyNumberFormat="1" applyFont="1" applyFill="1" applyBorder="1" applyAlignment="1">
      <alignment horizontal="center"/>
    </xf>
    <xf numFmtId="41" fontId="6" fillId="36" borderId="0" xfId="0" applyNumberFormat="1" applyFont="1" applyFill="1" applyBorder="1" applyAlignment="1">
      <alignment horizontal="center"/>
    </xf>
    <xf numFmtId="41" fontId="0" fillId="36" borderId="0" xfId="0" applyNumberFormat="1" applyFont="1" applyFill="1" applyBorder="1" applyAlignment="1">
      <alignment horizontal="left"/>
    </xf>
    <xf numFmtId="41" fontId="0" fillId="38" borderId="11" xfId="42" applyNumberFormat="1" applyFont="1" applyFill="1" applyBorder="1" applyAlignment="1">
      <alignment/>
    </xf>
    <xf numFmtId="41" fontId="0" fillId="38" borderId="15" xfId="42" applyNumberFormat="1" applyFont="1" applyFill="1" applyBorder="1" applyAlignment="1">
      <alignment/>
    </xf>
    <xf numFmtId="41" fontId="6" fillId="38" borderId="11" xfId="0" applyNumberFormat="1" applyFont="1" applyFill="1" applyBorder="1" applyAlignment="1">
      <alignment/>
    </xf>
    <xf numFmtId="41" fontId="0" fillId="38" borderId="11" xfId="42" applyNumberFormat="1" applyFont="1" applyFill="1" applyBorder="1" applyAlignment="1">
      <alignment horizontal="center"/>
    </xf>
    <xf numFmtId="41" fontId="6" fillId="38" borderId="11" xfId="0" applyNumberFormat="1" applyFont="1" applyFill="1" applyBorder="1" applyAlignment="1">
      <alignment horizontal="center"/>
    </xf>
    <xf numFmtId="41" fontId="0" fillId="38" borderId="11" xfId="0" applyNumberFormat="1" applyFont="1" applyFill="1" applyBorder="1" applyAlignment="1">
      <alignment horizontal="left"/>
    </xf>
    <xf numFmtId="41" fontId="0" fillId="38" borderId="10" xfId="49" applyNumberFormat="1" applyFont="1" applyFill="1" applyBorder="1" applyAlignment="1">
      <alignment horizontal="left"/>
    </xf>
    <xf numFmtId="41" fontId="0" fillId="36" borderId="10" xfId="49" applyNumberFormat="1" applyFont="1" applyFill="1" applyBorder="1" applyAlignment="1">
      <alignment horizontal="left"/>
    </xf>
    <xf numFmtId="41" fontId="0" fillId="38" borderId="13" xfId="49" applyNumberFormat="1" applyFont="1" applyFill="1" applyBorder="1" applyAlignment="1">
      <alignment horizontal="left"/>
    </xf>
    <xf numFmtId="41" fontId="0" fillId="36" borderId="0" xfId="42" applyNumberFormat="1" applyFont="1" applyFill="1" applyBorder="1" applyAlignment="1">
      <alignment horizontal="left"/>
    </xf>
    <xf numFmtId="41" fontId="0" fillId="38" borderId="11" xfId="42" applyNumberFormat="1" applyFont="1" applyFill="1" applyBorder="1" applyAlignment="1">
      <alignment horizontal="left"/>
    </xf>
    <xf numFmtId="0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 vertical="center"/>
    </xf>
    <xf numFmtId="216" fontId="0" fillId="12" borderId="0" xfId="0" applyNumberFormat="1" applyFill="1" applyAlignment="1">
      <alignment horizontal="right" vertical="center"/>
    </xf>
    <xf numFmtId="38" fontId="0" fillId="42" borderId="0" xfId="0" applyNumberFormat="1" applyFont="1" applyFill="1" applyAlignment="1">
      <alignment/>
    </xf>
    <xf numFmtId="3" fontId="0" fillId="12" borderId="0" xfId="0" applyNumberFormat="1" applyFont="1" applyFill="1" applyAlignment="1">
      <alignment/>
    </xf>
    <xf numFmtId="3" fontId="0" fillId="12" borderId="10" xfId="0" applyNumberFormat="1" applyFont="1" applyFill="1" applyBorder="1" applyAlignment="1">
      <alignment/>
    </xf>
    <xf numFmtId="3" fontId="0" fillId="12" borderId="0" xfId="0" applyNumberFormat="1" applyFont="1" applyFill="1" applyAlignment="1">
      <alignment/>
    </xf>
    <xf numFmtId="3" fontId="0" fillId="12" borderId="10" xfId="0" applyNumberFormat="1" applyFont="1" applyFill="1" applyBorder="1" applyAlignment="1">
      <alignment/>
    </xf>
    <xf numFmtId="0" fontId="0" fillId="38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BreakPreview" zoomScale="60" zoomScaleNormal="90" zoomScalePageLayoutView="0" workbookViewId="0" topLeftCell="A7">
      <selection activeCell="A54" sqref="A54"/>
    </sheetView>
  </sheetViews>
  <sheetFormatPr defaultColWidth="9.00390625" defaultRowHeight="13.5"/>
  <cols>
    <col min="1" max="1" width="13.50390625" style="0" customWidth="1"/>
    <col min="2" max="2" width="9.00390625" style="0" customWidth="1"/>
    <col min="3" max="3" width="14.50390625" style="0" customWidth="1"/>
    <col min="4" max="4" width="14.00390625" style="0" customWidth="1"/>
    <col min="5" max="5" width="9.125" style="0" customWidth="1"/>
    <col min="6" max="6" width="10.375" style="0" bestFit="1" customWidth="1"/>
    <col min="7" max="7" width="8.875" style="0" customWidth="1"/>
    <col min="8" max="8" width="6.25390625" style="0" customWidth="1"/>
    <col min="9" max="10" width="8.875" style="0" customWidth="1"/>
    <col min="11" max="11" width="6.25390625" style="0" customWidth="1"/>
    <col min="12" max="12" width="12.75390625" style="0" bestFit="1" customWidth="1"/>
    <col min="13" max="13" width="9.50390625" style="0" bestFit="1" customWidth="1"/>
    <col min="14" max="14" width="6.25390625" style="0" customWidth="1"/>
    <col min="17" max="17" width="6.25390625" style="0" customWidth="1"/>
    <col min="19" max="19" width="10.75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93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49"/>
      <c r="B5" s="5" t="s">
        <v>106</v>
      </c>
      <c r="C5" s="150" t="s">
        <v>23</v>
      </c>
      <c r="D5" s="151" t="s">
        <v>20</v>
      </c>
      <c r="E5" s="152" t="s">
        <v>23</v>
      </c>
      <c r="F5" s="150" t="s">
        <v>23</v>
      </c>
      <c r="G5" s="150" t="s">
        <v>20</v>
      </c>
      <c r="H5" s="150"/>
      <c r="I5" s="150" t="s">
        <v>23</v>
      </c>
      <c r="J5" s="150" t="s">
        <v>20</v>
      </c>
      <c r="K5" s="150" t="s">
        <v>24</v>
      </c>
      <c r="L5" s="150" t="s">
        <v>23</v>
      </c>
      <c r="M5" s="150" t="s">
        <v>25</v>
      </c>
      <c r="N5" s="150" t="s">
        <v>24</v>
      </c>
      <c r="O5" s="150" t="s">
        <v>23</v>
      </c>
      <c r="P5" s="150" t="s">
        <v>25</v>
      </c>
      <c r="Q5" s="150"/>
      <c r="R5" s="150" t="s">
        <v>23</v>
      </c>
      <c r="S5" s="151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114" t="s">
        <v>78</v>
      </c>
      <c r="B6" s="126">
        <v>2010</v>
      </c>
      <c r="C6" s="154">
        <v>980850</v>
      </c>
      <c r="D6" s="155">
        <v>576470</v>
      </c>
      <c r="E6" s="156">
        <v>309168</v>
      </c>
      <c r="F6" s="157"/>
      <c r="G6" s="116"/>
      <c r="H6" s="110"/>
      <c r="I6" s="157"/>
      <c r="J6" s="116"/>
      <c r="K6" s="154"/>
      <c r="L6" s="154">
        <v>839951</v>
      </c>
      <c r="M6" s="154">
        <v>462086</v>
      </c>
      <c r="N6" s="158"/>
      <c r="O6" s="158"/>
      <c r="P6" s="110"/>
      <c r="Q6" s="110"/>
      <c r="R6" s="159"/>
      <c r="S6" s="113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108" t="s">
        <v>88</v>
      </c>
      <c r="B7" s="123">
        <v>2011</v>
      </c>
      <c r="C7" s="160">
        <v>930474</v>
      </c>
      <c r="D7" s="160">
        <v>557736</v>
      </c>
      <c r="E7" s="79">
        <v>285792</v>
      </c>
      <c r="F7" s="161"/>
      <c r="G7" s="86"/>
      <c r="H7" s="77"/>
      <c r="I7" s="161"/>
      <c r="J7" s="86"/>
      <c r="K7" s="160"/>
      <c r="L7" s="160">
        <v>794624</v>
      </c>
      <c r="M7" s="160">
        <v>449418</v>
      </c>
      <c r="N7" s="162"/>
      <c r="O7" s="163"/>
      <c r="P7" s="163"/>
      <c r="Q7" s="163"/>
      <c r="R7" s="164"/>
      <c r="S7" s="165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114" t="s">
        <v>90</v>
      </c>
      <c r="B8" s="126">
        <v>2012</v>
      </c>
      <c r="C8" s="87">
        <v>1006286</v>
      </c>
      <c r="D8" s="88">
        <v>580614</v>
      </c>
      <c r="E8" s="89">
        <v>331416</v>
      </c>
      <c r="F8" s="87"/>
      <c r="G8" s="87"/>
      <c r="H8" s="87"/>
      <c r="I8" s="87"/>
      <c r="J8" s="87"/>
      <c r="K8" s="87"/>
      <c r="L8" s="87">
        <v>875397</v>
      </c>
      <c r="M8" s="87">
        <v>479190</v>
      </c>
      <c r="N8" s="87"/>
      <c r="O8" s="87"/>
      <c r="P8" s="87"/>
      <c r="Q8" s="87"/>
      <c r="R8" s="87"/>
      <c r="S8" s="88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108" t="s">
        <v>96</v>
      </c>
      <c r="B9" s="123">
        <v>2013</v>
      </c>
      <c r="C9" s="77">
        <v>984842</v>
      </c>
      <c r="D9" s="78">
        <v>568674</v>
      </c>
      <c r="E9" s="79">
        <v>318326</v>
      </c>
      <c r="F9" s="77"/>
      <c r="G9" s="77"/>
      <c r="H9" s="77"/>
      <c r="I9" s="77"/>
      <c r="J9" s="77"/>
      <c r="K9" s="77"/>
      <c r="L9" s="77">
        <v>864456</v>
      </c>
      <c r="M9" s="77">
        <v>473552</v>
      </c>
      <c r="N9" s="77"/>
      <c r="O9" s="77"/>
      <c r="P9" s="77"/>
      <c r="Q9" s="77"/>
      <c r="R9" s="77"/>
      <c r="S9" s="78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114" t="s">
        <v>97</v>
      </c>
      <c r="B10" s="126">
        <v>2014</v>
      </c>
      <c r="C10" s="87">
        <v>1001099</v>
      </c>
      <c r="D10" s="88">
        <v>587431</v>
      </c>
      <c r="E10" s="89">
        <v>326224</v>
      </c>
      <c r="F10" s="87"/>
      <c r="G10" s="87"/>
      <c r="H10" s="87"/>
      <c r="I10" s="87"/>
      <c r="J10" s="87"/>
      <c r="K10" s="87"/>
      <c r="L10" s="87">
        <v>881299</v>
      </c>
      <c r="M10" s="87">
        <v>491586</v>
      </c>
      <c r="N10" s="87"/>
      <c r="O10" s="87"/>
      <c r="P10" s="87"/>
      <c r="Q10" s="87"/>
      <c r="R10" s="87"/>
      <c r="S10" s="88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108" t="s">
        <v>98</v>
      </c>
      <c r="B11" s="123">
        <v>2015</v>
      </c>
      <c r="C11" s="77">
        <v>977481</v>
      </c>
      <c r="D11" s="78">
        <v>584814</v>
      </c>
      <c r="E11" s="79">
        <v>310885</v>
      </c>
      <c r="F11" s="77"/>
      <c r="G11" s="77"/>
      <c r="H11" s="77"/>
      <c r="I11" s="77"/>
      <c r="J11" s="77"/>
      <c r="K11" s="77"/>
      <c r="L11" s="77">
        <v>860253</v>
      </c>
      <c r="M11" s="77">
        <v>488010</v>
      </c>
      <c r="N11" s="77"/>
      <c r="O11" s="77"/>
      <c r="P11" s="77"/>
      <c r="Q11" s="77"/>
      <c r="R11" s="77"/>
      <c r="S11" s="78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124" t="s">
        <v>99</v>
      </c>
      <c r="B12" s="126">
        <v>2016</v>
      </c>
      <c r="C12" s="102">
        <v>983536</v>
      </c>
      <c r="D12" s="104">
        <v>574617</v>
      </c>
      <c r="E12" s="103">
        <v>314534</v>
      </c>
      <c r="F12" s="105"/>
      <c r="G12" s="102"/>
      <c r="H12" s="102"/>
      <c r="I12" s="102"/>
      <c r="J12" s="102"/>
      <c r="K12" s="102"/>
      <c r="L12" s="102">
        <v>870645</v>
      </c>
      <c r="M12" s="102">
        <v>483674</v>
      </c>
      <c r="N12" s="102"/>
      <c r="O12" s="102"/>
      <c r="P12" s="102"/>
      <c r="Q12" s="102"/>
      <c r="R12" s="102"/>
      <c r="S12" s="104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108" t="s">
        <v>103</v>
      </c>
      <c r="B13" s="123">
        <v>2017</v>
      </c>
      <c r="C13" s="77">
        <v>1043558</v>
      </c>
      <c r="D13" s="78">
        <v>610299</v>
      </c>
      <c r="E13" s="79">
        <v>325570.882</v>
      </c>
      <c r="F13" s="77"/>
      <c r="G13" s="77"/>
      <c r="H13" s="77"/>
      <c r="I13" s="77"/>
      <c r="J13" s="77"/>
      <c r="K13" s="77"/>
      <c r="L13" s="77">
        <f>+(910480854+10288699)/1000</f>
        <v>920769.553</v>
      </c>
      <c r="M13" s="77">
        <f>+(490309961+20373512)/1000</f>
        <v>510683.473</v>
      </c>
      <c r="N13" s="77"/>
      <c r="O13" s="77"/>
      <c r="P13" s="77"/>
      <c r="Q13" s="77"/>
      <c r="R13" s="77"/>
      <c r="S13" s="78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114" t="s">
        <v>104</v>
      </c>
      <c r="B14" s="126">
        <v>2018</v>
      </c>
      <c r="C14" s="87">
        <v>1074521.684</v>
      </c>
      <c r="D14" s="88">
        <v>640866.573</v>
      </c>
      <c r="E14" s="89">
        <v>324524.57</v>
      </c>
      <c r="F14" s="87"/>
      <c r="G14" s="87"/>
      <c r="H14" s="87"/>
      <c r="I14" s="87"/>
      <c r="J14" s="87"/>
      <c r="K14" s="87"/>
      <c r="L14" s="87">
        <f>'アルミ(月別集計)'!L14+'亜鉛(月別集計)'!L14</f>
        <v>950956.041</v>
      </c>
      <c r="M14" s="87">
        <f>'アルミ(月別集計)'!M14+'亜鉛(月別集計)'!M14</f>
        <v>536567.576</v>
      </c>
      <c r="N14" s="87"/>
      <c r="O14" s="87"/>
      <c r="P14" s="87"/>
      <c r="Q14" s="87"/>
      <c r="R14" s="87"/>
      <c r="S14" s="88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108" t="s">
        <v>105</v>
      </c>
      <c r="B15" s="323">
        <v>2019</v>
      </c>
      <c r="C15" s="303">
        <v>1022064.304</v>
      </c>
      <c r="D15" s="78">
        <v>623522.593</v>
      </c>
      <c r="E15" s="79">
        <v>319018.168</v>
      </c>
      <c r="F15" s="77"/>
      <c r="G15" s="77"/>
      <c r="H15" s="77"/>
      <c r="I15" s="77"/>
      <c r="J15" s="303"/>
      <c r="K15" s="77"/>
      <c r="L15" s="303">
        <f>'アルミ(月別集計)'!L15+'亜鉛(月別集計)'!L15</f>
        <v>905000.059</v>
      </c>
      <c r="M15" s="303">
        <f>'アルミ(月別集計)'!M15+'亜鉛(月別集計)'!M15</f>
        <v>524789.5360000001</v>
      </c>
      <c r="N15" s="77"/>
      <c r="O15" s="77"/>
      <c r="P15" s="77"/>
      <c r="Q15" s="77"/>
      <c r="R15" s="77"/>
      <c r="S15" s="78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19" s="100" customFormat="1" ht="12.75">
      <c r="A16" s="127" t="s">
        <v>112</v>
      </c>
      <c r="B16" s="324">
        <v>2020</v>
      </c>
      <c r="C16" s="134">
        <v>839131.246</v>
      </c>
      <c r="D16" s="322">
        <v>524478.739</v>
      </c>
      <c r="E16" s="325">
        <v>269618.735</v>
      </c>
      <c r="F16" s="261"/>
      <c r="G16" s="261"/>
      <c r="H16" s="261"/>
      <c r="I16" s="261"/>
      <c r="J16" s="261"/>
      <c r="K16" s="261"/>
      <c r="L16" s="134">
        <v>742331.766</v>
      </c>
      <c r="M16" s="134">
        <v>441259.50499999995</v>
      </c>
      <c r="N16" s="261"/>
      <c r="O16" s="261" t="s">
        <v>110</v>
      </c>
      <c r="P16" s="261" t="s">
        <v>110</v>
      </c>
      <c r="Q16" s="261"/>
      <c r="R16" s="261" t="s">
        <v>110</v>
      </c>
      <c r="S16" s="262" t="s">
        <v>110</v>
      </c>
    </row>
    <row r="17" spans="1:26" s="100" customFormat="1" ht="12.75">
      <c r="A17" s="127" t="s">
        <v>115</v>
      </c>
      <c r="B17" s="324">
        <v>2021</v>
      </c>
      <c r="C17" s="134">
        <v>925286</v>
      </c>
      <c r="D17" s="322">
        <v>606752</v>
      </c>
      <c r="E17" s="325">
        <v>295845</v>
      </c>
      <c r="F17" s="261"/>
      <c r="G17" s="261"/>
      <c r="H17" s="261"/>
      <c r="I17" s="261"/>
      <c r="J17" s="261"/>
      <c r="K17" s="261"/>
      <c r="L17" s="134">
        <v>742331.766</v>
      </c>
      <c r="M17" s="134">
        <v>441259.50499999995</v>
      </c>
      <c r="N17" s="261"/>
      <c r="O17" s="261" t="s">
        <v>110</v>
      </c>
      <c r="P17" s="261" t="s">
        <v>110</v>
      </c>
      <c r="Q17" s="261"/>
      <c r="R17" s="261" t="s">
        <v>110</v>
      </c>
      <c r="S17" s="262" t="s">
        <v>110</v>
      </c>
      <c r="X17" s="115"/>
      <c r="Y17" s="115"/>
      <c r="Z17" s="115"/>
    </row>
    <row r="18" spans="1:28" s="100" customFormat="1" ht="12.75">
      <c r="A18" s="108" t="s">
        <v>113</v>
      </c>
      <c r="B18" s="296">
        <v>2022</v>
      </c>
      <c r="C18" s="77">
        <f>'アルミ(月別集計)'!C18+'亜鉛(月別集計)'!C18+'その他(月別集計)'!C18</f>
        <v>71608.458</v>
      </c>
      <c r="D18" s="77">
        <f>'アルミ(月別集計)'!D18+'亜鉛(月別集計)'!D18+'その他(月別集計)'!D18</f>
        <v>50248.466</v>
      </c>
      <c r="E18" s="79">
        <f>'アルミ(月別集計)'!E18+'亜鉛(月別集計)'!E18</f>
        <v>22949.229</v>
      </c>
      <c r="F18" s="145" t="s">
        <v>60</v>
      </c>
      <c r="G18" s="86" t="s">
        <v>64</v>
      </c>
      <c r="H18" s="77"/>
      <c r="I18" s="145" t="s">
        <v>60</v>
      </c>
      <c r="J18" s="86" t="s">
        <v>64</v>
      </c>
      <c r="K18" s="330"/>
      <c r="L18" s="86">
        <v>62230.436</v>
      </c>
      <c r="M18" s="348">
        <v>41523.181000000004</v>
      </c>
      <c r="N18" s="167" t="s">
        <v>65</v>
      </c>
      <c r="O18" s="168"/>
      <c r="P18" s="86"/>
      <c r="Q18" s="86"/>
      <c r="R18" s="145" t="s">
        <v>60</v>
      </c>
      <c r="S18" s="165"/>
      <c r="T18" s="101"/>
      <c r="U18" s="101"/>
      <c r="V18" s="101"/>
      <c r="W18" s="101"/>
      <c r="X18" s="101"/>
      <c r="AB18" s="115"/>
    </row>
    <row r="19" spans="1:33" ht="12.75">
      <c r="A19" s="114" t="s">
        <v>6</v>
      </c>
      <c r="B19" s="115"/>
      <c r="C19" s="87">
        <f>'アルミ(月別集計)'!C19+'亜鉛(月別集計)'!C19+'その他(月別集計)'!C19</f>
        <v>74606.77600000001</v>
      </c>
      <c r="D19" s="87">
        <f>'アルミ(月別集計)'!D19+'亜鉛(月別集計)'!D19+'その他(月別集計)'!D19</f>
        <v>52775.388999999996</v>
      </c>
      <c r="E19" s="89">
        <f>'アルミ(月別集計)'!E19+'亜鉛(月別集計)'!E19</f>
        <v>24588.435999999998</v>
      </c>
      <c r="F19" s="87"/>
      <c r="G19" s="87"/>
      <c r="H19" s="87"/>
      <c r="I19" s="87"/>
      <c r="J19" s="87"/>
      <c r="K19" s="87"/>
      <c r="L19" s="116">
        <v>64920.012</v>
      </c>
      <c r="M19" s="236">
        <v>43598.596000000005</v>
      </c>
      <c r="N19" s="87"/>
      <c r="O19" s="87"/>
      <c r="P19" s="87"/>
      <c r="Q19" s="87"/>
      <c r="R19" s="87"/>
      <c r="S19" s="169"/>
      <c r="T19" s="100"/>
      <c r="U19" s="100"/>
      <c r="V19" s="100"/>
      <c r="W19" s="100"/>
      <c r="X19" s="100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s="106" customFormat="1" ht="12.75">
      <c r="A20" s="108" t="s">
        <v>7</v>
      </c>
      <c r="B20" s="96"/>
      <c r="C20" s="77">
        <f>'アルミ(月別集計)'!C20+'亜鉛(月別集計)'!C20+'その他(月別集計)'!C20</f>
        <v>83836.59899999999</v>
      </c>
      <c r="D20" s="77">
        <f>'アルミ(月別集計)'!D20+'亜鉛(月別集計)'!D20+'その他(月別集計)'!D20</f>
        <v>59457.594</v>
      </c>
      <c r="E20" s="79">
        <f>'アルミ(月別集計)'!E20+'亜鉛(月別集計)'!E20</f>
        <v>27612.362</v>
      </c>
      <c r="F20" s="77"/>
      <c r="G20" s="77"/>
      <c r="H20" s="77"/>
      <c r="I20" s="77"/>
      <c r="J20" s="77"/>
      <c r="K20" s="77"/>
      <c r="L20" s="86">
        <v>73109.758</v>
      </c>
      <c r="M20" s="348">
        <v>49417.034</v>
      </c>
      <c r="N20" s="77"/>
      <c r="O20" s="77"/>
      <c r="P20" s="77"/>
      <c r="Q20" s="77"/>
      <c r="R20" s="77"/>
      <c r="S20" s="165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s="106" customFormat="1" ht="12.75">
      <c r="A21" s="114" t="s">
        <v>8</v>
      </c>
      <c r="B21" s="115"/>
      <c r="C21" s="87">
        <f>'アルミ(月別集計)'!C21+'亜鉛(月別集計)'!C21+'その他(月別集計)'!C21</f>
        <v>74654.759</v>
      </c>
      <c r="D21" s="87">
        <f>'アルミ(月別集計)'!D21+'亜鉛(月別集計)'!D21+'その他(月別集計)'!D21</f>
        <v>54740.81</v>
      </c>
      <c r="E21" s="89">
        <f>'アルミ(月別集計)'!E21+'亜鉛(月別集計)'!E21</f>
        <v>24023.685999999998</v>
      </c>
      <c r="F21" s="87"/>
      <c r="G21" s="87"/>
      <c r="H21" s="87"/>
      <c r="I21" s="87"/>
      <c r="J21" s="87"/>
      <c r="K21" s="87"/>
      <c r="L21" s="116">
        <v>64560.964</v>
      </c>
      <c r="M21" s="236">
        <v>44965.618</v>
      </c>
      <c r="N21" s="87"/>
      <c r="O21" s="87"/>
      <c r="P21" s="87"/>
      <c r="Q21" s="87"/>
      <c r="R21" s="87"/>
      <c r="S21" s="169"/>
      <c r="T21" s="100"/>
      <c r="U21" s="100"/>
      <c r="V21" s="100"/>
      <c r="W21" s="100"/>
      <c r="X21" s="100">
        <v>86144.106</v>
      </c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77">
        <f>'アルミ(月別集計)'!C22+'亜鉛(月別集計)'!C22+'その他(月別集計)'!C22</f>
        <v>58311.223</v>
      </c>
      <c r="D22" s="77">
        <f>'アルミ(月別集計)'!D22+'亜鉛(月別集計)'!D22+'その他(月別集計)'!D22</f>
        <v>43315.759</v>
      </c>
      <c r="E22" s="79">
        <f>'アルミ(月別集計)'!E22+'亜鉛(月別集計)'!E22</f>
        <v>18722</v>
      </c>
      <c r="F22" s="77"/>
      <c r="G22" s="77"/>
      <c r="H22" s="77"/>
      <c r="I22" s="77"/>
      <c r="J22" s="77"/>
      <c r="K22" s="77"/>
      <c r="L22" s="86">
        <v>49742</v>
      </c>
      <c r="M22" s="348">
        <v>35328</v>
      </c>
      <c r="N22" s="77"/>
      <c r="O22" s="77"/>
      <c r="P22" s="77"/>
      <c r="Q22" s="77"/>
      <c r="R22" s="77"/>
      <c r="S22" s="165"/>
      <c r="T22" s="3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4" t="s">
        <v>10</v>
      </c>
      <c r="B23" s="115"/>
      <c r="C23" s="87">
        <f>'アルミ(月別集計)'!C23+'亜鉛(月別集計)'!C23+'その他(月別集計)'!C23</f>
        <v>75000.487</v>
      </c>
      <c r="D23" s="87">
        <f>'アルミ(月別集計)'!D23+'亜鉛(月別集計)'!D23+'その他(月別集計)'!D23</f>
        <v>54833.808</v>
      </c>
      <c r="E23" s="89">
        <f>'アルミ(月別集計)'!E23+'亜鉛(月別集計)'!E23</f>
        <v>25208.197</v>
      </c>
      <c r="F23" s="87"/>
      <c r="G23" s="87"/>
      <c r="H23" s="87"/>
      <c r="I23" s="87"/>
      <c r="J23" s="87"/>
      <c r="K23" s="87"/>
      <c r="L23" s="116">
        <v>65256.837</v>
      </c>
      <c r="M23" s="236">
        <v>45201.153</v>
      </c>
      <c r="N23" s="87"/>
      <c r="O23" s="87"/>
      <c r="P23" s="87"/>
      <c r="Q23" s="87"/>
      <c r="R23" s="87"/>
      <c r="S23" s="169"/>
      <c r="T23" s="3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306"/>
      <c r="C24" s="77">
        <f>'アルミ(月別集計)'!C24+'亜鉛(月別集計)'!C24+'その他(月別集計)'!C24</f>
        <v>77968.12599999999</v>
      </c>
      <c r="D24" s="77">
        <f>'アルミ(月別集計)'!D24+'亜鉛(月別集計)'!D24+'その他(月別集計)'!D24</f>
        <v>57025.348</v>
      </c>
      <c r="E24" s="79">
        <f>'アルミ(月別集計)'!E24+'亜鉛(月別集計)'!E24</f>
        <v>25256.403</v>
      </c>
      <c r="F24" s="77"/>
      <c r="G24" s="77"/>
      <c r="H24" s="77"/>
      <c r="I24" s="77"/>
      <c r="J24" s="77"/>
      <c r="K24" s="77"/>
      <c r="L24" s="86">
        <v>68158.3</v>
      </c>
      <c r="M24" s="348">
        <v>47491.708999999995</v>
      </c>
      <c r="N24" s="77"/>
      <c r="O24" s="77"/>
      <c r="P24" s="77"/>
      <c r="Q24" s="77"/>
      <c r="R24" s="77"/>
      <c r="S24" s="165"/>
      <c r="T24" s="3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4" t="s">
        <v>12</v>
      </c>
      <c r="B25" s="115"/>
      <c r="C25" s="87">
        <f>'アルミ(月別集計)'!C25+'亜鉛(月別集計)'!C25+'その他(月別集計)'!C25</f>
        <v>66074.673</v>
      </c>
      <c r="D25" s="87">
        <f>'アルミ(月別集計)'!D25+'亜鉛(月別集計)'!D25+'その他(月別集計)'!D25</f>
        <v>49088.593</v>
      </c>
      <c r="E25" s="89">
        <f>'アルミ(月別集計)'!E25+'亜鉛(月別集計)'!E25</f>
        <v>21340.179</v>
      </c>
      <c r="F25" s="87"/>
      <c r="G25" s="87"/>
      <c r="H25" s="87"/>
      <c r="I25" s="87"/>
      <c r="J25" s="87"/>
      <c r="K25" s="87"/>
      <c r="L25" s="116">
        <v>57582.541</v>
      </c>
      <c r="M25" s="236">
        <v>40690.630000000005</v>
      </c>
      <c r="N25" s="87"/>
      <c r="O25" s="87"/>
      <c r="P25" s="87"/>
      <c r="Q25" s="87"/>
      <c r="R25" s="87"/>
      <c r="S25" s="169"/>
      <c r="T25" s="3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311"/>
      <c r="C26" s="77">
        <f>'アルミ(月別集計)'!C26+'亜鉛(月別集計)'!C26+'その他(月別集計)'!C26</f>
        <v>82522.221</v>
      </c>
      <c r="D26" s="77">
        <f>'アルミ(月別集計)'!D26+'亜鉛(月別集計)'!D26+'その他(月別集計)'!D26</f>
        <v>59040.768</v>
      </c>
      <c r="E26" s="79">
        <f>'アルミ(月別集計)'!E26+'亜鉛(月別集計)'!E26</f>
        <v>26943</v>
      </c>
      <c r="F26" s="77"/>
      <c r="G26" s="77"/>
      <c r="H26" s="77"/>
      <c r="I26" s="77"/>
      <c r="J26" s="77"/>
      <c r="K26" s="77"/>
      <c r="L26" s="86">
        <v>72256.38500000001</v>
      </c>
      <c r="M26" s="348">
        <v>49213.854</v>
      </c>
      <c r="N26" s="77"/>
      <c r="O26" s="77"/>
      <c r="P26" s="77"/>
      <c r="Q26" s="77"/>
      <c r="R26" s="77"/>
      <c r="S26" s="165"/>
      <c r="T26" s="3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4" t="s">
        <v>14</v>
      </c>
      <c r="B27" s="115"/>
      <c r="C27" s="87">
        <f>'アルミ(月別集計)'!C27+'亜鉛(月別集計)'!C27+'その他(月別集計)'!C27</f>
        <v>77714.753</v>
      </c>
      <c r="D27" s="87">
        <f>'アルミ(月別集計)'!D27+'亜鉛(月別集計)'!D27+'その他(月別集計)'!D27</f>
        <v>56550.622</v>
      </c>
      <c r="E27" s="89">
        <f>'アルミ(月別集計)'!E27+'亜鉛(月別集計)'!E27</f>
        <v>25310.15</v>
      </c>
      <c r="F27" s="110"/>
      <c r="G27" s="110"/>
      <c r="H27" s="110"/>
      <c r="I27" s="110"/>
      <c r="J27" s="110"/>
      <c r="K27" s="110"/>
      <c r="L27" s="116">
        <v>68002.49100000001</v>
      </c>
      <c r="M27" s="173">
        <v>47011.187999999995</v>
      </c>
      <c r="N27" s="110"/>
      <c r="O27" s="110"/>
      <c r="P27" s="110"/>
      <c r="Q27" s="110"/>
      <c r="R27" s="110"/>
      <c r="S27" s="169"/>
      <c r="T27" s="300"/>
      <c r="U27" s="236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315" t="s">
        <v>15</v>
      </c>
      <c r="B28" s="314"/>
      <c r="C28" s="77">
        <f>'アルミ(月別集計)'!C28+'亜鉛(月別集計)'!C28+'その他(月別集計)'!C28</f>
        <v>80788.37299999999</v>
      </c>
      <c r="D28" s="77">
        <f>'アルミ(月別集計)'!D28+'亜鉛(月別集計)'!D28+'その他(月別集計)'!D28</f>
        <v>58067.615999999995</v>
      </c>
      <c r="E28" s="79">
        <f>'アルミ(月別集計)'!E28+'亜鉛(月別集計)'!E28</f>
        <v>26038.738999999998</v>
      </c>
      <c r="F28" s="111"/>
      <c r="G28" s="111"/>
      <c r="H28" s="111"/>
      <c r="I28" s="111"/>
      <c r="J28" s="111"/>
      <c r="K28" s="111"/>
      <c r="L28" s="86">
        <v>70545.936</v>
      </c>
      <c r="M28" s="348">
        <v>48293.460999999996</v>
      </c>
      <c r="N28" s="111"/>
      <c r="O28" s="111"/>
      <c r="P28" s="111"/>
      <c r="Q28" s="111"/>
      <c r="R28" s="111"/>
      <c r="S28" s="165"/>
      <c r="T28" s="3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316" t="s">
        <v>108</v>
      </c>
      <c r="B29" s="35"/>
      <c r="C29" s="87">
        <f>'アルミ(月別集計)'!C29+'亜鉛(月別集計)'!C29+'その他(月別集計)'!C29</f>
        <v>71202.646</v>
      </c>
      <c r="D29" s="87">
        <f>'アルミ(月別集計)'!D29+'亜鉛(月別集計)'!D29+'その他(月別集計)'!D29</f>
        <v>52371.395</v>
      </c>
      <c r="E29" s="89">
        <f>'アルミ(月別集計)'!E29+'亜鉛(月別集計)'!E29</f>
        <v>23046.395</v>
      </c>
      <c r="F29" s="112"/>
      <c r="G29" s="112"/>
      <c r="H29" s="112"/>
      <c r="I29" s="112"/>
      <c r="J29" s="112"/>
      <c r="K29" s="112"/>
      <c r="L29" s="116">
        <v>62020.664000000004</v>
      </c>
      <c r="M29" s="236">
        <v>43422.619</v>
      </c>
      <c r="N29" s="110"/>
      <c r="O29" s="112"/>
      <c r="P29" s="112"/>
      <c r="Q29" s="112"/>
      <c r="R29" s="112"/>
      <c r="S29" s="170"/>
      <c r="T29" s="3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354" t="s">
        <v>19</v>
      </c>
      <c r="B30" s="355"/>
      <c r="C30" s="362">
        <f>SUM(C18:C29)</f>
        <v>894289.094</v>
      </c>
      <c r="D30" s="363">
        <f>SUM(D18:D29)</f>
        <v>647516.1680000001</v>
      </c>
      <c r="E30" s="364">
        <f>SUM(E18:E29)</f>
        <v>291038.776</v>
      </c>
      <c r="F30" s="362"/>
      <c r="G30" s="362"/>
      <c r="H30" s="362"/>
      <c r="I30" s="362"/>
      <c r="J30" s="362"/>
      <c r="K30" s="362"/>
      <c r="L30" s="362">
        <f>SUM(L18:L29)</f>
        <v>778386.324</v>
      </c>
      <c r="M30" s="362">
        <f>SUM(M18:M29)</f>
        <v>536157.043</v>
      </c>
      <c r="N30" s="362"/>
      <c r="O30" s="362" t="s">
        <v>61</v>
      </c>
      <c r="P30" s="362" t="s">
        <v>62</v>
      </c>
      <c r="Q30" s="362"/>
      <c r="R30" s="362" t="s">
        <v>61</v>
      </c>
      <c r="S30" s="363" t="s">
        <v>62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35" customFormat="1" ht="12.75">
      <c r="A31" s="238" t="s">
        <v>71</v>
      </c>
      <c r="B31" s="115"/>
      <c r="C31" s="87">
        <f aca="true" t="shared" si="0" ref="C31:S31">C17</f>
        <v>925286</v>
      </c>
      <c r="D31" s="87">
        <f t="shared" si="0"/>
        <v>606752</v>
      </c>
      <c r="E31" s="89">
        <f t="shared" si="0"/>
        <v>295845</v>
      </c>
      <c r="F31" s="87">
        <f t="shared" si="0"/>
        <v>0</v>
      </c>
      <c r="G31" s="87">
        <f t="shared" si="0"/>
        <v>0</v>
      </c>
      <c r="H31" s="87">
        <f t="shared" si="0"/>
        <v>0</v>
      </c>
      <c r="I31" s="87">
        <f t="shared" si="0"/>
        <v>0</v>
      </c>
      <c r="J31" s="87">
        <f t="shared" si="0"/>
        <v>0</v>
      </c>
      <c r="K31" s="87">
        <f t="shared" si="0"/>
        <v>0</v>
      </c>
      <c r="L31" s="87">
        <f t="shared" si="0"/>
        <v>742331.766</v>
      </c>
      <c r="M31" s="87">
        <f t="shared" si="0"/>
        <v>441259.50499999995</v>
      </c>
      <c r="N31" s="87">
        <f t="shared" si="0"/>
        <v>0</v>
      </c>
      <c r="O31" s="87" t="str">
        <f t="shared" si="0"/>
        <v>　</v>
      </c>
      <c r="P31" s="87" t="str">
        <f t="shared" si="0"/>
        <v>　</v>
      </c>
      <c r="Q31" s="87">
        <f t="shared" si="0"/>
        <v>0</v>
      </c>
      <c r="R31" s="87" t="str">
        <f t="shared" si="0"/>
        <v>　</v>
      </c>
      <c r="S31" s="88" t="str">
        <f t="shared" si="0"/>
        <v>　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354" t="s">
        <v>17</v>
      </c>
      <c r="B32" s="355"/>
      <c r="C32" s="356">
        <f>C30/$C$30</f>
        <v>1</v>
      </c>
      <c r="D32" s="357">
        <f>D30/$D$30</f>
        <v>1</v>
      </c>
      <c r="E32" s="356">
        <f>E30/$C$30</f>
        <v>0.32544149084747753</v>
      </c>
      <c r="F32" s="358"/>
      <c r="G32" s="356"/>
      <c r="H32" s="356"/>
      <c r="I32" s="356"/>
      <c r="J32" s="356"/>
      <c r="K32" s="356"/>
      <c r="L32" s="356">
        <f>L30/$C$30</f>
        <v>0.8703967533791707</v>
      </c>
      <c r="M32" s="356">
        <f>M30/$D$30</f>
        <v>0.828021089660266</v>
      </c>
      <c r="N32" s="355"/>
      <c r="O32" s="356" t="s">
        <v>61</v>
      </c>
      <c r="P32" s="356" t="s">
        <v>61</v>
      </c>
      <c r="Q32" s="355"/>
      <c r="R32" s="356" t="s">
        <v>61</v>
      </c>
      <c r="S32" s="357" t="s">
        <v>61</v>
      </c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s="35" customFormat="1" ht="12.75">
      <c r="A33" s="365" t="s">
        <v>18</v>
      </c>
      <c r="B33" s="261"/>
      <c r="C33" s="95">
        <f>C30/C31</f>
        <v>0.9665001891307121</v>
      </c>
      <c r="D33" s="366">
        <f>D30/D31</f>
        <v>1.0671842334265071</v>
      </c>
      <c r="E33" s="367">
        <f>E30/E31</f>
        <v>0.9837542496915616</v>
      </c>
      <c r="F33" s="95"/>
      <c r="G33" s="95"/>
      <c r="H33" s="95"/>
      <c r="I33" s="95"/>
      <c r="J33" s="95"/>
      <c r="K33" s="95"/>
      <c r="L33" s="95">
        <f>L30/L31</f>
        <v>1.048569332004041</v>
      </c>
      <c r="M33" s="95">
        <f>M30/M31</f>
        <v>1.2150606092893115</v>
      </c>
      <c r="N33" s="95"/>
      <c r="O33" s="95" t="s">
        <v>61</v>
      </c>
      <c r="P33" s="95" t="s">
        <v>62</v>
      </c>
      <c r="Q33" s="95"/>
      <c r="R33" s="95" t="s">
        <v>61</v>
      </c>
      <c r="S33" s="366" t="s">
        <v>62</v>
      </c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2.75">
      <c r="A34" s="108" t="s">
        <v>116</v>
      </c>
      <c r="B34" s="296">
        <v>2023</v>
      </c>
      <c r="C34" s="77">
        <f>'アルミ(月別集計)'!C34+'亜鉛(月別集計)'!C34+'その他(月別集計)'!C34</f>
        <v>64026.388</v>
      </c>
      <c r="D34" s="77">
        <f>'アルミ(月別集計)'!D34+'亜鉛(月別集計)'!D34+'その他(月別集計)'!D34</f>
        <v>48523.916000000005</v>
      </c>
      <c r="E34" s="79">
        <f>'アルミ(月別集計)'!E34+'亜鉛(月別集計)'!E34</f>
        <v>19658.388</v>
      </c>
      <c r="F34" s="145" t="s">
        <v>60</v>
      </c>
      <c r="G34" s="86" t="s">
        <v>59</v>
      </c>
      <c r="H34" s="77"/>
      <c r="I34" s="145" t="s">
        <v>60</v>
      </c>
      <c r="J34" s="86" t="s">
        <v>59</v>
      </c>
      <c r="K34" s="86"/>
      <c r="L34" s="172">
        <f>'アルミ(月別集計)'!L34+'亜鉛(月別集計)'!L34</f>
        <v>55385.119</v>
      </c>
      <c r="M34" s="172">
        <f>'アルミ(月別集計)'!M34+'亜鉛(月別集計)'!M34</f>
        <v>40229.637</v>
      </c>
      <c r="N34" s="167" t="s">
        <v>65</v>
      </c>
      <c r="O34" s="168"/>
      <c r="P34" s="86"/>
      <c r="Q34" s="86"/>
      <c r="R34" s="145" t="s">
        <v>60</v>
      </c>
      <c r="S34" s="165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4" t="s">
        <v>6</v>
      </c>
      <c r="B35" s="115"/>
      <c r="C35" s="87">
        <f>'アルミ(月別集計)'!C35+'亜鉛(月別集計)'!C35+'その他(月別集計)'!C35</f>
        <v>73777.22699999998</v>
      </c>
      <c r="D35" s="87">
        <f>'アルミ(月別集計)'!D35+'亜鉛(月別集計)'!D35+'その他(月別集計)'!D35</f>
        <v>54363.962</v>
      </c>
      <c r="E35" s="89">
        <f>'アルミ(月別集計)'!E35+'亜鉛(月別集計)'!E35</f>
        <v>23401.702</v>
      </c>
      <c r="F35" s="270"/>
      <c r="G35" s="245"/>
      <c r="H35" s="102"/>
      <c r="I35" s="270"/>
      <c r="J35" s="245"/>
      <c r="K35" s="245"/>
      <c r="L35" s="302">
        <f>'アルミ(月別集計)'!L35+'亜鉛(月別集計)'!L35</f>
        <v>64563.001</v>
      </c>
      <c r="M35" s="302">
        <f>'アルミ(月別集計)'!M35+'亜鉛(月別集計)'!M35</f>
        <v>45385.649000000005</v>
      </c>
      <c r="N35" s="271"/>
      <c r="O35" s="272"/>
      <c r="P35" s="245"/>
      <c r="Q35" s="245"/>
      <c r="R35" s="270"/>
      <c r="S35" s="169"/>
      <c r="T35" s="100"/>
      <c r="U35" s="100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77">
        <f>'アルミ(月別集計)'!C36+'亜鉛(月別集計)'!C36+'その他(月別集計)'!C36</f>
        <v>86182.16699999999</v>
      </c>
      <c r="D36" s="77">
        <f>'アルミ(月別集計)'!D36+'亜鉛(月別集計)'!D36+'その他(月別集計)'!D36</f>
        <v>62789.97</v>
      </c>
      <c r="E36" s="79">
        <f>'アルミ(月別集計)'!E36+'亜鉛(月別集計)'!E36</f>
        <v>27513.412</v>
      </c>
      <c r="F36" s="77"/>
      <c r="G36" s="77"/>
      <c r="H36" s="77"/>
      <c r="I36" s="77"/>
      <c r="J36" s="77"/>
      <c r="K36" s="77"/>
      <c r="L36" s="172">
        <f>'アルミ(月別集計)'!L36+'亜鉛(月別集計)'!L36</f>
        <v>76065.851</v>
      </c>
      <c r="M36" s="172">
        <f>'アルミ(月別集計)'!M36+'亜鉛(月別集計)'!M36</f>
        <v>53204.86</v>
      </c>
      <c r="N36" s="77"/>
      <c r="O36" s="77"/>
      <c r="P36" s="77"/>
      <c r="Q36" s="77"/>
      <c r="R36" s="77"/>
      <c r="S36" s="165"/>
      <c r="T36" s="100"/>
      <c r="U36" s="100"/>
      <c r="V36" s="100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4" t="s">
        <v>8</v>
      </c>
      <c r="B37" s="115"/>
      <c r="C37" s="87">
        <f>'アルミ(月別集計)'!C37+'亜鉛(月別集計)'!C37+'その他(月別集計)'!C37</f>
        <v>0</v>
      </c>
      <c r="D37" s="87">
        <f>'アルミ(月別集計)'!D37+'亜鉛(月別集計)'!D37+'その他(月別集計)'!D37</f>
        <v>0</v>
      </c>
      <c r="E37" s="89">
        <f>'アルミ(月別集計)'!E37+'亜鉛(月別集計)'!E37</f>
        <v>0</v>
      </c>
      <c r="F37" s="87"/>
      <c r="G37" s="87"/>
      <c r="H37" s="87"/>
      <c r="I37" s="87"/>
      <c r="J37" s="87"/>
      <c r="K37" s="87"/>
      <c r="L37" s="302">
        <f>'アルミ(月別集計)'!L37+'亜鉛(月別集計)'!L37</f>
        <v>0</v>
      </c>
      <c r="M37" s="302">
        <f>'アルミ(月別集計)'!M37+'亜鉛(月別集計)'!M37</f>
        <v>0</v>
      </c>
      <c r="N37" s="87"/>
      <c r="O37" s="87"/>
      <c r="P37" s="87"/>
      <c r="Q37" s="87"/>
      <c r="R37" s="87"/>
      <c r="S37" s="169"/>
      <c r="T37" s="100"/>
      <c r="U37" s="100"/>
      <c r="V37" s="100"/>
      <c r="W37" s="100"/>
      <c r="X37" s="100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s="35" customFormat="1" ht="12.75">
      <c r="A38" s="108" t="s">
        <v>9</v>
      </c>
      <c r="B38" s="96"/>
      <c r="C38" s="77">
        <f>'アルミ(月別集計)'!C38+'亜鉛(月別集計)'!C38+'その他(月別集計)'!C38</f>
        <v>0</v>
      </c>
      <c r="D38" s="77">
        <f>'アルミ(月別集計)'!D38+'亜鉛(月別集計)'!D38+'その他(月別集計)'!D38</f>
        <v>0</v>
      </c>
      <c r="E38" s="79">
        <f>'アルミ(月別集計)'!E38+'亜鉛(月別集計)'!E38</f>
        <v>0</v>
      </c>
      <c r="F38" s="77"/>
      <c r="G38" s="77"/>
      <c r="H38" s="77"/>
      <c r="I38" s="77"/>
      <c r="J38" s="77"/>
      <c r="K38" s="303"/>
      <c r="L38" s="172">
        <f>'アルミ(月別集計)'!L38+'亜鉛(月別集計)'!L38</f>
        <v>0</v>
      </c>
      <c r="M38" s="172">
        <f>'アルミ(月別集計)'!M38+'亜鉛(月別集計)'!M38</f>
        <v>0</v>
      </c>
      <c r="N38" s="77"/>
      <c r="O38" s="77"/>
      <c r="P38" s="77"/>
      <c r="Q38" s="77"/>
      <c r="R38" s="77"/>
      <c r="S38" s="165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s="35" customFormat="1" ht="12.75">
      <c r="A39" s="114" t="s">
        <v>10</v>
      </c>
      <c r="B39" s="115"/>
      <c r="C39" s="87">
        <f>'アルミ(月別集計)'!C39+'亜鉛(月別集計)'!C39+'その他(月別集計)'!C39</f>
        <v>0</v>
      </c>
      <c r="D39" s="87">
        <f>'アルミ(月別集計)'!D39+'亜鉛(月別集計)'!D39+'その他(月別集計)'!D39</f>
        <v>0</v>
      </c>
      <c r="E39" s="89">
        <f>'アルミ(月別集計)'!E39+'亜鉛(月別集計)'!E39</f>
        <v>0</v>
      </c>
      <c r="F39" s="87"/>
      <c r="G39" s="87"/>
      <c r="H39" s="87"/>
      <c r="I39" s="87"/>
      <c r="J39" s="87"/>
      <c r="K39" s="87"/>
      <c r="L39" s="302">
        <f>'アルミ(月別集計)'!L39+'亜鉛(月別集計)'!L39</f>
        <v>0</v>
      </c>
      <c r="M39" s="302">
        <f>'アルミ(月別集計)'!M39+'亜鉛(月別集計)'!M39</f>
        <v>0</v>
      </c>
      <c r="N39" s="87"/>
      <c r="O39" s="87"/>
      <c r="P39" s="87"/>
      <c r="Q39" s="87"/>
      <c r="R39" s="87"/>
      <c r="S39" s="16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306"/>
      <c r="C40" s="77">
        <f>'アルミ(月別集計)'!C40+'亜鉛(月別集計)'!C40+'その他(月別集計)'!C40</f>
        <v>0</v>
      </c>
      <c r="D40" s="77">
        <f>'アルミ(月別集計)'!D40+'亜鉛(月別集計)'!D40+'その他(月別集計)'!D40</f>
        <v>0</v>
      </c>
      <c r="E40" s="79">
        <f>'アルミ(月別集計)'!E40+'亜鉛(月別集計)'!E40</f>
        <v>0</v>
      </c>
      <c r="F40" s="77"/>
      <c r="G40" s="77"/>
      <c r="H40" s="77"/>
      <c r="I40" s="310"/>
      <c r="J40" s="303"/>
      <c r="K40" s="303"/>
      <c r="L40" s="172">
        <f>'アルミ(月別集計)'!L40+'亜鉛(月別集計)'!L40</f>
        <v>0</v>
      </c>
      <c r="M40" s="172">
        <f>'アルミ(月別集計)'!M40+'亜鉛(月別集計)'!M40</f>
        <v>0</v>
      </c>
      <c r="N40" s="77"/>
      <c r="O40" s="77"/>
      <c r="P40" s="77"/>
      <c r="Q40" s="77"/>
      <c r="R40" s="77"/>
      <c r="S40" s="165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4" t="s">
        <v>12</v>
      </c>
      <c r="B41" s="115"/>
      <c r="C41" s="87">
        <f>'アルミ(月別集計)'!C41+'亜鉛(月別集計)'!C41+'その他(月別集計)'!C41</f>
        <v>0</v>
      </c>
      <c r="D41" s="87">
        <f>'アルミ(月別集計)'!D41+'亜鉛(月別集計)'!D41+'その他(月別集計)'!D41</f>
        <v>0</v>
      </c>
      <c r="E41" s="89">
        <f>'アルミ(月別集計)'!E41+'亜鉛(月別集計)'!E41</f>
        <v>0</v>
      </c>
      <c r="F41" s="87"/>
      <c r="G41" s="87"/>
      <c r="H41" s="87"/>
      <c r="I41" s="87"/>
      <c r="J41" s="87"/>
      <c r="K41" s="87"/>
      <c r="L41" s="302">
        <f>'アルミ(月別集計)'!L41+'亜鉛(月別集計)'!L41</f>
        <v>0</v>
      </c>
      <c r="M41" s="302">
        <f>'アルミ(月別集計)'!M41+'亜鉛(月別集計)'!M41</f>
        <v>0</v>
      </c>
      <c r="N41" s="87"/>
      <c r="O41" s="87"/>
      <c r="P41" s="87"/>
      <c r="Q41" s="87"/>
      <c r="R41" s="87"/>
      <c r="S41" s="16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311"/>
      <c r="C42" s="77">
        <f>'アルミ(月別集計)'!C42+'亜鉛(月別集計)'!C42+'その他(月別集計)'!C42</f>
        <v>0</v>
      </c>
      <c r="D42" s="77">
        <f>'アルミ(月別集計)'!D42+'亜鉛(月別集計)'!D42+'その他(月別集計)'!D42</f>
        <v>0</v>
      </c>
      <c r="E42" s="79">
        <f>'アルミ(月別集計)'!E42+'亜鉛(月別集計)'!E42</f>
        <v>0</v>
      </c>
      <c r="F42" s="77"/>
      <c r="G42" s="77"/>
      <c r="H42" s="77"/>
      <c r="I42" s="77"/>
      <c r="J42" s="77"/>
      <c r="K42" s="77"/>
      <c r="L42" s="172">
        <f>'アルミ(月別集計)'!L42+'亜鉛(月別集計)'!L42</f>
        <v>0</v>
      </c>
      <c r="M42" s="172">
        <f>'アルミ(月別集計)'!M42+'亜鉛(月別集計)'!M42</f>
        <v>0</v>
      </c>
      <c r="N42" s="77"/>
      <c r="O42" s="77"/>
      <c r="P42" s="77"/>
      <c r="Q42" s="77"/>
      <c r="R42" s="77"/>
      <c r="S42" s="165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4" t="s">
        <v>14</v>
      </c>
      <c r="B43" s="115"/>
      <c r="C43" s="87">
        <f>'アルミ(月別集計)'!C43+'亜鉛(月別集計)'!C43+'その他(月別集計)'!C43</f>
        <v>0</v>
      </c>
      <c r="D43" s="87">
        <f>'アルミ(月別集計)'!D43+'亜鉛(月別集計)'!D43+'その他(月別集計)'!D43</f>
        <v>0</v>
      </c>
      <c r="E43" s="89">
        <f>'アルミ(月別集計)'!E43+'亜鉛(月別集計)'!E43</f>
        <v>0</v>
      </c>
      <c r="F43" s="110"/>
      <c r="G43" s="110"/>
      <c r="H43" s="110"/>
      <c r="I43" s="110"/>
      <c r="J43" s="110"/>
      <c r="K43" s="110"/>
      <c r="L43" s="302">
        <f>'アルミ(月別集計)'!L43+'亜鉛(月別集計)'!L43</f>
        <v>0</v>
      </c>
      <c r="M43" s="302">
        <f>'アルミ(月別集計)'!M43+'亜鉛(月別集計)'!M43</f>
        <v>0</v>
      </c>
      <c r="N43" s="110"/>
      <c r="O43" s="110"/>
      <c r="P43" s="110"/>
      <c r="Q43" s="110"/>
      <c r="R43" s="110"/>
      <c r="S43" s="16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315" t="s">
        <v>15</v>
      </c>
      <c r="B44" s="314"/>
      <c r="C44" s="77">
        <f>'アルミ(月別集計)'!C44+'亜鉛(月別集計)'!C44+'その他(月別集計)'!C44</f>
        <v>0</v>
      </c>
      <c r="D44" s="77">
        <f>'アルミ(月別集計)'!D44+'亜鉛(月別集計)'!D44+'その他(月別集計)'!D44</f>
        <v>0</v>
      </c>
      <c r="E44" s="79">
        <f>'アルミ(月別集計)'!E44+'亜鉛(月別集計)'!E44</f>
        <v>0</v>
      </c>
      <c r="F44" s="111"/>
      <c r="G44" s="111"/>
      <c r="H44" s="111"/>
      <c r="I44" s="111"/>
      <c r="J44" s="111"/>
      <c r="K44" s="111"/>
      <c r="L44" s="172">
        <f>'アルミ(月別集計)'!L44+'亜鉛(月別集計)'!L44</f>
        <v>0</v>
      </c>
      <c r="M44" s="172">
        <f>'アルミ(月別集計)'!M44+'亜鉛(月別集計)'!M44</f>
        <v>0</v>
      </c>
      <c r="N44" s="111"/>
      <c r="O44" s="111"/>
      <c r="P44" s="111"/>
      <c r="Q44" s="111"/>
      <c r="R44" s="111"/>
      <c r="S44" s="165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316" t="s">
        <v>108</v>
      </c>
      <c r="C45" s="87">
        <f>'アルミ(月別集計)'!C45+'亜鉛(月別集計)'!C45+'その他(月別集計)'!C45</f>
        <v>0</v>
      </c>
      <c r="D45" s="87">
        <f>'アルミ(月別集計)'!D45+'亜鉛(月別集計)'!D45+'その他(月別集計)'!D45</f>
        <v>0</v>
      </c>
      <c r="E45" s="89">
        <f>'アルミ(月別集計)'!E45+'亜鉛(月別集計)'!E45</f>
        <v>0</v>
      </c>
      <c r="F45" s="112"/>
      <c r="G45" s="112"/>
      <c r="H45" s="112"/>
      <c r="I45" s="112"/>
      <c r="J45" s="112"/>
      <c r="K45" s="112"/>
      <c r="L45" s="302">
        <f>'アルミ(月別集計)'!L45+'亜鉛(月別集計)'!L45</f>
        <v>0</v>
      </c>
      <c r="M45" s="302">
        <f>'アルミ(月別集計)'!M45+'亜鉛(月別集計)'!M45</f>
        <v>0</v>
      </c>
      <c r="N45" s="112"/>
      <c r="O45" s="112"/>
      <c r="P45" s="112"/>
      <c r="Q45" s="112"/>
      <c r="R45" s="112"/>
      <c r="S45" s="17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5" customHeight="1">
      <c r="A46" s="354" t="s">
        <v>19</v>
      </c>
      <c r="B46" s="355"/>
      <c r="C46" s="362">
        <f>SUM(C34:C45)</f>
        <v>223985.78199999998</v>
      </c>
      <c r="D46" s="363">
        <f>SUM(D34:D45)</f>
        <v>165677.848</v>
      </c>
      <c r="E46" s="364">
        <f>SUM(E34:E45)</f>
        <v>70573.502</v>
      </c>
      <c r="F46" s="362"/>
      <c r="G46" s="362"/>
      <c r="H46" s="362"/>
      <c r="I46" s="362"/>
      <c r="J46" s="362"/>
      <c r="K46" s="362"/>
      <c r="L46" s="362">
        <f>SUM(L34:L45)</f>
        <v>196013.971</v>
      </c>
      <c r="M46" s="362">
        <f>SUM(M34:M45)</f>
        <v>138820.146</v>
      </c>
      <c r="N46" s="362"/>
      <c r="O46" s="362" t="s">
        <v>61</v>
      </c>
      <c r="P46" s="362" t="s">
        <v>62</v>
      </c>
      <c r="Q46" s="362"/>
      <c r="R46" s="362" t="s">
        <v>61</v>
      </c>
      <c r="S46" s="363" t="s">
        <v>62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238" t="s">
        <v>71</v>
      </c>
      <c r="B47" s="115"/>
      <c r="C47" s="87">
        <f>SUM(C18:C29)</f>
        <v>894289.094</v>
      </c>
      <c r="D47" s="87">
        <f>SUM(D18:D29)</f>
        <v>647516.1680000001</v>
      </c>
      <c r="E47" s="89">
        <f>SUM(E18:E29)</f>
        <v>291038.776</v>
      </c>
      <c r="F47" s="87">
        <f aca="true" t="shared" si="1" ref="F47:S47">SUM(F18:F21)</f>
        <v>0</v>
      </c>
      <c r="G47" s="87">
        <f t="shared" si="1"/>
        <v>0</v>
      </c>
      <c r="H47" s="87">
        <f t="shared" si="1"/>
        <v>0</v>
      </c>
      <c r="I47" s="87">
        <f t="shared" si="1"/>
        <v>0</v>
      </c>
      <c r="J47" s="87">
        <f t="shared" si="1"/>
        <v>0</v>
      </c>
      <c r="K47" s="87">
        <f t="shared" si="1"/>
        <v>0</v>
      </c>
      <c r="L47" s="87">
        <f>SUM(L18:L29)</f>
        <v>778386.324</v>
      </c>
      <c r="M47" s="87">
        <f>SUM(M18:M29)</f>
        <v>536157.043</v>
      </c>
      <c r="N47" s="87">
        <f t="shared" si="1"/>
        <v>0</v>
      </c>
      <c r="O47" s="87">
        <f t="shared" si="1"/>
        <v>0</v>
      </c>
      <c r="P47" s="87">
        <f t="shared" si="1"/>
        <v>0</v>
      </c>
      <c r="Q47" s="87">
        <f t="shared" si="1"/>
        <v>0</v>
      </c>
      <c r="R47" s="87">
        <f t="shared" si="1"/>
        <v>0</v>
      </c>
      <c r="S47" s="88">
        <f t="shared" si="1"/>
        <v>0</v>
      </c>
      <c r="T47" s="238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354" t="s">
        <v>17</v>
      </c>
      <c r="B48" s="355"/>
      <c r="C48" s="356">
        <f>C46/$C$46</f>
        <v>1</v>
      </c>
      <c r="D48" s="357">
        <f>D46/$D$46</f>
        <v>1</v>
      </c>
      <c r="E48" s="359">
        <f>E46/$C$46</f>
        <v>0.31508027594358645</v>
      </c>
      <c r="F48" s="356"/>
      <c r="G48" s="356"/>
      <c r="H48" s="356"/>
      <c r="I48" s="356"/>
      <c r="J48" s="356"/>
      <c r="K48" s="356"/>
      <c r="L48" s="356">
        <f>L46/$C$46</f>
        <v>0.8751179170827906</v>
      </c>
      <c r="M48" s="356">
        <f>M46/$D$46</f>
        <v>0.837892015594022</v>
      </c>
      <c r="N48" s="355"/>
      <c r="O48" s="356" t="s">
        <v>24</v>
      </c>
      <c r="P48" s="356" t="s">
        <v>24</v>
      </c>
      <c r="Q48" s="355"/>
      <c r="R48" s="356" t="s">
        <v>24</v>
      </c>
      <c r="S48" s="357" t="s">
        <v>24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ht="12.75">
      <c r="A49" s="149" t="s">
        <v>18</v>
      </c>
      <c r="B49" s="150"/>
      <c r="C49" s="40">
        <f>C46/C47</f>
        <v>0.2504623879490137</v>
      </c>
      <c r="D49" s="41">
        <f>D46/D47</f>
        <v>0.2558667353615794</v>
      </c>
      <c r="E49" s="42">
        <f>E46/E47</f>
        <v>0.24248831365343562</v>
      </c>
      <c r="F49" s="40"/>
      <c r="G49" s="40"/>
      <c r="H49" s="40"/>
      <c r="I49" s="40"/>
      <c r="J49" s="40"/>
      <c r="K49" s="40"/>
      <c r="L49" s="40">
        <f>L46/L47</f>
        <v>0.2518209338426146</v>
      </c>
      <c r="M49" s="40">
        <f>M46/M47</f>
        <v>0.2589169494505736</v>
      </c>
      <c r="N49" s="40"/>
      <c r="O49" s="40" t="s">
        <v>24</v>
      </c>
      <c r="P49" s="40" t="s">
        <v>24</v>
      </c>
      <c r="Q49" s="40"/>
      <c r="R49" s="40" t="s">
        <v>24</v>
      </c>
      <c r="S49" s="41" t="s">
        <v>24</v>
      </c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" customHeight="1">
      <c r="A50" s="71" t="s">
        <v>84</v>
      </c>
      <c r="B50" s="71"/>
      <c r="C50" s="71"/>
      <c r="D50" s="71"/>
      <c r="E50" s="71" t="s">
        <v>95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 hidden="1">
      <c r="A51" s="71" t="s">
        <v>100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12" t="s">
        <v>122</v>
      </c>
      <c r="B52" s="101"/>
      <c r="C52" s="370" t="s">
        <v>121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73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307"/>
      <c r="D54" s="307"/>
      <c r="E54" s="101"/>
      <c r="F54" s="173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308"/>
      <c r="D55" s="369"/>
      <c r="E55" s="101"/>
      <c r="F55" s="173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309"/>
      <c r="D56" s="369"/>
      <c r="E56" s="101"/>
      <c r="F56" s="173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73"/>
      <c r="D57" s="173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4:33" ht="12.75">
      <c r="D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4:33" ht="12.75">
      <c r="D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5:33" ht="12.75"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5:33" ht="12.75">
      <c r="Y73" s="101"/>
      <c r="Z73" s="101"/>
      <c r="AA73" s="101"/>
      <c r="AB73" s="101"/>
      <c r="AC73" s="101"/>
      <c r="AD73" s="101"/>
      <c r="AE73" s="101"/>
      <c r="AF73" s="101"/>
      <c r="AG73" s="101"/>
    </row>
    <row r="76" spans="6:7" ht="12.75">
      <c r="F76" s="70"/>
      <c r="G76" s="70"/>
    </row>
  </sheetData>
  <sheetProtection/>
  <printOptions/>
  <pageMargins left="0.62" right="0.15748031496062992" top="0.3937007874015748" bottom="0.5511811023622047" header="0.4330708661417323" footer="0.590551181102362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60" zoomScaleNormal="90" zoomScalePageLayoutView="0" workbookViewId="0" topLeftCell="A1">
      <selection activeCell="C27" sqref="C27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125" style="0" customWidth="1"/>
    <col min="4" max="4" width="8.625" style="0" customWidth="1"/>
    <col min="5" max="5" width="6.125" style="0" customWidth="1"/>
    <col min="6" max="6" width="8.625" style="0" customWidth="1"/>
    <col min="7" max="7" width="6.1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7" max="17" width="6.125" style="0" customWidth="1"/>
    <col min="19" max="19" width="6.125" style="0" customWidth="1"/>
    <col min="21" max="21" width="6.125" style="0" customWidth="1"/>
    <col min="23" max="23" width="6.125" style="0" customWidth="1"/>
    <col min="25" max="25" width="6.125" style="0" customWidth="1"/>
    <col min="27" max="27" width="6.125" style="0" customWidth="1"/>
  </cols>
  <sheetData>
    <row r="1" spans="1:33" ht="15.75">
      <c r="A1" s="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 t="s">
        <v>38</v>
      </c>
      <c r="C4" s="83"/>
      <c r="D4" s="83"/>
      <c r="E4" s="83"/>
      <c r="F4" s="148" t="s">
        <v>40</v>
      </c>
      <c r="G4" s="84"/>
      <c r="H4" s="83" t="s">
        <v>42</v>
      </c>
      <c r="I4" s="83"/>
      <c r="J4" s="83"/>
      <c r="K4" s="84"/>
      <c r="L4" s="83" t="s">
        <v>44</v>
      </c>
      <c r="M4" s="83"/>
      <c r="N4" s="83"/>
      <c r="O4" s="84"/>
      <c r="P4" s="83" t="s">
        <v>46</v>
      </c>
      <c r="Q4" s="83"/>
      <c r="R4" s="83"/>
      <c r="S4" s="84"/>
      <c r="T4" s="83" t="s">
        <v>48</v>
      </c>
      <c r="U4" s="83"/>
      <c r="V4" s="83"/>
      <c r="W4" s="84"/>
      <c r="X4" s="83" t="s">
        <v>50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49"/>
      <c r="B5" s="150" t="s">
        <v>52</v>
      </c>
      <c r="C5" s="8" t="s">
        <v>36</v>
      </c>
      <c r="D5" s="150" t="s">
        <v>53</v>
      </c>
      <c r="E5" s="8" t="s">
        <v>36</v>
      </c>
      <c r="F5" s="149" t="s">
        <v>52</v>
      </c>
      <c r="G5" s="9" t="s">
        <v>36</v>
      </c>
      <c r="H5" s="150" t="s">
        <v>52</v>
      </c>
      <c r="I5" s="8" t="s">
        <v>36</v>
      </c>
      <c r="J5" s="150" t="s">
        <v>53</v>
      </c>
      <c r="K5" s="9" t="s">
        <v>36</v>
      </c>
      <c r="L5" s="150" t="s">
        <v>52</v>
      </c>
      <c r="M5" s="8" t="s">
        <v>36</v>
      </c>
      <c r="N5" s="150" t="s">
        <v>53</v>
      </c>
      <c r="O5" s="9" t="s">
        <v>36</v>
      </c>
      <c r="P5" s="150" t="s">
        <v>52</v>
      </c>
      <c r="Q5" s="8" t="s">
        <v>36</v>
      </c>
      <c r="R5" s="150" t="s">
        <v>53</v>
      </c>
      <c r="S5" s="9" t="s">
        <v>36</v>
      </c>
      <c r="T5" s="150" t="s">
        <v>52</v>
      </c>
      <c r="U5" s="8" t="s">
        <v>36</v>
      </c>
      <c r="V5" s="150" t="s">
        <v>53</v>
      </c>
      <c r="W5" s="9" t="s">
        <v>36</v>
      </c>
      <c r="X5" s="150" t="s">
        <v>52</v>
      </c>
      <c r="Y5" s="8" t="s">
        <v>36</v>
      </c>
      <c r="Z5" s="150" t="s">
        <v>53</v>
      </c>
      <c r="AA5" s="9" t="s">
        <v>36</v>
      </c>
      <c r="AB5" s="101"/>
      <c r="AC5" s="101"/>
      <c r="AD5" s="101"/>
      <c r="AE5" s="101"/>
      <c r="AF5" s="101"/>
      <c r="AG5" s="101"/>
    </row>
    <row r="6" spans="1:33" ht="12.75">
      <c r="A6" s="166"/>
      <c r="B6" s="83"/>
      <c r="C6" s="83"/>
      <c r="D6" s="83"/>
      <c r="E6" s="83"/>
      <c r="F6" s="148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47" t="str">
        <f>'その他(月別集計)'!A18</f>
        <v>令和4年１月</v>
      </c>
      <c r="B7" s="51">
        <f>+'その他(月別集計)'!C18</f>
        <v>306.927</v>
      </c>
      <c r="C7" s="67">
        <v>0.9854651162790697</v>
      </c>
      <c r="D7" s="51">
        <f>+'その他(月別集計)'!D18</f>
        <v>348.907</v>
      </c>
      <c r="E7" s="67"/>
      <c r="F7" s="174" t="s">
        <v>60</v>
      </c>
      <c r="G7" s="175" t="s">
        <v>64</v>
      </c>
      <c r="H7" s="145" t="s">
        <v>60</v>
      </c>
      <c r="I7" s="176" t="s">
        <v>64</v>
      </c>
      <c r="J7" s="145" t="s">
        <v>60</v>
      </c>
      <c r="K7" s="176" t="s">
        <v>64</v>
      </c>
      <c r="L7" s="174" t="s">
        <v>60</v>
      </c>
      <c r="M7" s="176" t="s">
        <v>64</v>
      </c>
      <c r="N7" s="145" t="s">
        <v>60</v>
      </c>
      <c r="O7" s="175" t="s">
        <v>64</v>
      </c>
      <c r="P7" s="145" t="s">
        <v>60</v>
      </c>
      <c r="Q7" s="176" t="s">
        <v>64</v>
      </c>
      <c r="R7" s="145" t="s">
        <v>60</v>
      </c>
      <c r="S7" s="176" t="s">
        <v>64</v>
      </c>
      <c r="T7" s="174" t="s">
        <v>60</v>
      </c>
      <c r="U7" s="176" t="s">
        <v>64</v>
      </c>
      <c r="V7" s="145" t="s">
        <v>60</v>
      </c>
      <c r="W7" s="175" t="s">
        <v>64</v>
      </c>
      <c r="X7" s="145" t="s">
        <v>60</v>
      </c>
      <c r="Y7" s="176" t="s">
        <v>64</v>
      </c>
      <c r="Z7" s="145" t="s">
        <v>60</v>
      </c>
      <c r="AA7" s="175" t="s">
        <v>64</v>
      </c>
      <c r="AB7" s="101"/>
      <c r="AC7" s="101"/>
      <c r="AD7" s="101"/>
      <c r="AE7" s="101"/>
      <c r="AF7" s="101"/>
      <c r="AG7" s="101"/>
    </row>
    <row r="8" spans="1:33" ht="12.75">
      <c r="A8" s="124" t="str">
        <f>'その他(月別集計)'!A19</f>
        <v>２月</v>
      </c>
      <c r="B8" s="36">
        <f>+'その他(月別集計)'!C19</f>
        <v>307.589</v>
      </c>
      <c r="C8" s="68">
        <v>0.8736842105263158</v>
      </c>
      <c r="D8" s="36">
        <f>+'その他(月別集計)'!D19</f>
        <v>347.812</v>
      </c>
      <c r="E8" s="68"/>
      <c r="F8" s="50"/>
      <c r="G8" s="37"/>
      <c r="H8" s="36"/>
      <c r="I8" s="177"/>
      <c r="J8" s="36"/>
      <c r="K8" s="178"/>
      <c r="L8" s="36"/>
      <c r="M8" s="177"/>
      <c r="N8" s="36"/>
      <c r="O8" s="178"/>
      <c r="P8" s="36"/>
      <c r="Q8" s="177"/>
      <c r="R8" s="36"/>
      <c r="S8" s="178"/>
      <c r="T8" s="36"/>
      <c r="U8" s="177"/>
      <c r="V8" s="36"/>
      <c r="W8" s="178"/>
      <c r="X8" s="36"/>
      <c r="Y8" s="177"/>
      <c r="Z8" s="36"/>
      <c r="AA8" s="178"/>
      <c r="AB8" s="101"/>
      <c r="AC8" s="101"/>
      <c r="AD8" s="101"/>
      <c r="AE8" s="101"/>
      <c r="AF8" s="101"/>
      <c r="AG8" s="101"/>
    </row>
    <row r="9" spans="1:33" ht="12.75">
      <c r="A9" s="147" t="str">
        <f>'その他(月別集計)'!A20</f>
        <v>３月</v>
      </c>
      <c r="B9" s="51">
        <f>+'その他(月別集計)'!C20</f>
        <v>332.041</v>
      </c>
      <c r="C9" s="67">
        <v>0.9285714285714286</v>
      </c>
      <c r="D9" s="51">
        <f>+'その他(月別集計)'!D20</f>
        <v>395.627</v>
      </c>
      <c r="E9" s="67"/>
      <c r="F9" s="179"/>
      <c r="G9" s="56"/>
      <c r="H9" s="51"/>
      <c r="I9" s="180"/>
      <c r="J9" s="51"/>
      <c r="K9" s="181"/>
      <c r="L9" s="51"/>
      <c r="M9" s="180"/>
      <c r="N9" s="51"/>
      <c r="O9" s="181"/>
      <c r="P9" s="51"/>
      <c r="Q9" s="180"/>
      <c r="R9" s="51"/>
      <c r="S9" s="181"/>
      <c r="T9" s="51"/>
      <c r="U9" s="180"/>
      <c r="V9" s="51"/>
      <c r="W9" s="181"/>
      <c r="X9" s="51"/>
      <c r="Y9" s="180"/>
      <c r="Z9" s="51"/>
      <c r="AA9" s="181"/>
      <c r="AB9" s="101"/>
      <c r="AC9" s="101"/>
      <c r="AD9" s="101"/>
      <c r="AE9" s="101"/>
      <c r="AF9" s="101"/>
      <c r="AG9" s="101"/>
    </row>
    <row r="10" spans="1:33" ht="12.75">
      <c r="A10" s="124" t="str">
        <f>'その他(月別集計)'!A21</f>
        <v>４月</v>
      </c>
      <c r="B10" s="36">
        <f>+'その他(月別集計)'!C21</f>
        <v>301.327</v>
      </c>
      <c r="C10" s="68">
        <v>0.8273972602739726</v>
      </c>
      <c r="D10" s="36">
        <f>+'その他(月別集計)'!D21</f>
        <v>401.143</v>
      </c>
      <c r="E10" s="68"/>
      <c r="F10" s="50"/>
      <c r="G10" s="37"/>
      <c r="H10" s="36"/>
      <c r="I10" s="177"/>
      <c r="J10" s="36"/>
      <c r="K10" s="178"/>
      <c r="L10" s="36"/>
      <c r="M10" s="177"/>
      <c r="N10" s="36"/>
      <c r="O10" s="178"/>
      <c r="P10" s="36"/>
      <c r="Q10" s="177"/>
      <c r="R10" s="36"/>
      <c r="S10" s="178"/>
      <c r="T10" s="36"/>
      <c r="U10" s="177"/>
      <c r="V10" s="36"/>
      <c r="W10" s="178"/>
      <c r="X10" s="36"/>
      <c r="Y10" s="177"/>
      <c r="Z10" s="36"/>
      <c r="AA10" s="178"/>
      <c r="AB10" s="101"/>
      <c r="AC10" s="101"/>
      <c r="AD10" s="101"/>
      <c r="AE10" s="101"/>
      <c r="AF10" s="101"/>
      <c r="AG10" s="101"/>
    </row>
    <row r="11" spans="1:33" ht="12.75">
      <c r="A11" s="147" t="str">
        <f>'その他(月別集計)'!A22</f>
        <v>５月</v>
      </c>
      <c r="B11" s="51">
        <f>+'その他(月別集計)'!C22</f>
        <v>272</v>
      </c>
      <c r="C11" s="67">
        <v>0.5878391812865497</v>
      </c>
      <c r="D11" s="51">
        <f>+'その他(月別集計)'!D22</f>
        <v>359</v>
      </c>
      <c r="E11" s="67"/>
      <c r="F11" s="179"/>
      <c r="G11" s="56"/>
      <c r="H11" s="51"/>
      <c r="I11" s="180"/>
      <c r="J11" s="51"/>
      <c r="K11" s="181"/>
      <c r="L11" s="51"/>
      <c r="M11" s="180"/>
      <c r="N11" s="51"/>
      <c r="O11" s="181"/>
      <c r="P11" s="51"/>
      <c r="Q11" s="180"/>
      <c r="R11" s="51"/>
      <c r="S11" s="181"/>
      <c r="T11" s="51"/>
      <c r="U11" s="180"/>
      <c r="V11" s="51"/>
      <c r="W11" s="181"/>
      <c r="X11" s="51"/>
      <c r="Y11" s="180"/>
      <c r="Z11" s="51"/>
      <c r="AA11" s="181"/>
      <c r="AB11" s="101"/>
      <c r="AC11" s="101"/>
      <c r="AD11" s="101"/>
      <c r="AE11" s="101"/>
      <c r="AF11" s="101"/>
      <c r="AG11" s="101"/>
    </row>
    <row r="12" spans="1:33" ht="12.75">
      <c r="A12" s="124" t="str">
        <f>'その他(月別集計)'!A23</f>
        <v>６月</v>
      </c>
      <c r="B12" s="36">
        <f>+'その他(月別集計)'!C23</f>
        <v>271.825</v>
      </c>
      <c r="C12" s="68">
        <v>0.6821695402298851</v>
      </c>
      <c r="D12" s="36">
        <f>+'その他(月別集計)'!D23</f>
        <v>363.944</v>
      </c>
      <c r="E12" s="68"/>
      <c r="F12" s="50"/>
      <c r="G12" s="37"/>
      <c r="H12" s="36"/>
      <c r="I12" s="177"/>
      <c r="J12" s="36"/>
      <c r="K12" s="178"/>
      <c r="L12" s="36"/>
      <c r="M12" s="177"/>
      <c r="N12" s="36"/>
      <c r="O12" s="178"/>
      <c r="P12" s="36"/>
      <c r="Q12" s="177"/>
      <c r="R12" s="36"/>
      <c r="S12" s="178"/>
      <c r="T12" s="36"/>
      <c r="U12" s="177"/>
      <c r="V12" s="36"/>
      <c r="W12" s="178"/>
      <c r="X12" s="36"/>
      <c r="Y12" s="177"/>
      <c r="Z12" s="36"/>
      <c r="AA12" s="178"/>
      <c r="AB12" s="101"/>
      <c r="AC12" s="101"/>
      <c r="AD12" s="101"/>
      <c r="AE12" s="101"/>
      <c r="AF12" s="101"/>
      <c r="AG12" s="101"/>
    </row>
    <row r="13" spans="1:33" ht="12.75">
      <c r="A13" s="147" t="str">
        <f>'その他(月別集計)'!A24</f>
        <v>７月</v>
      </c>
      <c r="B13" s="51">
        <f>+'その他(月別集計)'!C24</f>
        <v>275.843</v>
      </c>
      <c r="C13" s="67">
        <v>0.9213483146067416</v>
      </c>
      <c r="D13" s="51">
        <f>+'その他(月別集計)'!D24</f>
        <v>326.037</v>
      </c>
      <c r="E13" s="67"/>
      <c r="F13" s="179"/>
      <c r="G13" s="56"/>
      <c r="H13" s="51"/>
      <c r="I13" s="180"/>
      <c r="J13" s="51"/>
      <c r="K13" s="181"/>
      <c r="L13" s="51"/>
      <c r="M13" s="180"/>
      <c r="N13" s="51"/>
      <c r="O13" s="181"/>
      <c r="P13" s="51"/>
      <c r="Q13" s="180"/>
      <c r="R13" s="51"/>
      <c r="S13" s="181"/>
      <c r="T13" s="51"/>
      <c r="U13" s="180"/>
      <c r="V13" s="51"/>
      <c r="W13" s="181"/>
      <c r="X13" s="51"/>
      <c r="Y13" s="180"/>
      <c r="Z13" s="51"/>
      <c r="AA13" s="181"/>
      <c r="AB13" s="101"/>
      <c r="AC13" s="101"/>
      <c r="AD13" s="101"/>
      <c r="AE13" s="101"/>
      <c r="AF13" s="101"/>
      <c r="AG13" s="101"/>
    </row>
    <row r="14" spans="1:33" ht="12.75">
      <c r="A14" s="124" t="str">
        <f>'その他(月別集計)'!A25</f>
        <v>８月</v>
      </c>
      <c r="B14" s="36">
        <f>+'その他(月別集計)'!C25</f>
        <v>241.875</v>
      </c>
      <c r="C14" s="68">
        <v>0.7677669616519175</v>
      </c>
      <c r="D14" s="36">
        <f>+'その他(月別集計)'!D25</f>
        <v>291.994</v>
      </c>
      <c r="E14" s="68"/>
      <c r="F14" s="50"/>
      <c r="G14" s="37"/>
      <c r="H14" s="36"/>
      <c r="I14" s="177"/>
      <c r="J14" s="36"/>
      <c r="K14" s="178"/>
      <c r="L14" s="36"/>
      <c r="M14" s="177"/>
      <c r="N14" s="36"/>
      <c r="O14" s="178"/>
      <c r="P14" s="36"/>
      <c r="Q14" s="177"/>
      <c r="R14" s="36"/>
      <c r="S14" s="178"/>
      <c r="T14" s="36"/>
      <c r="U14" s="177"/>
      <c r="V14" s="36"/>
      <c r="W14" s="178"/>
      <c r="X14" s="36"/>
      <c r="Y14" s="177"/>
      <c r="Z14" s="36"/>
      <c r="AA14" s="178"/>
      <c r="AB14" s="101"/>
      <c r="AC14" s="101"/>
      <c r="AD14" s="101"/>
      <c r="AE14" s="101"/>
      <c r="AF14" s="101"/>
      <c r="AG14" s="101"/>
    </row>
    <row r="15" spans="1:33" ht="12.75">
      <c r="A15" s="147" t="str">
        <f>'その他(月別集計)'!A26</f>
        <v>９月</v>
      </c>
      <c r="B15" s="51">
        <f>+'その他(月別集計)'!C26</f>
        <v>265.385</v>
      </c>
      <c r="C15" s="67">
        <v>1.1257810650887574</v>
      </c>
      <c r="D15" s="51">
        <f>+'その他(月別集計)'!D26</f>
        <v>321.152</v>
      </c>
      <c r="E15" s="67"/>
      <c r="F15" s="179"/>
      <c r="G15" s="56"/>
      <c r="H15" s="51"/>
      <c r="I15" s="180"/>
      <c r="J15" s="51"/>
      <c r="K15" s="181"/>
      <c r="L15" s="51"/>
      <c r="M15" s="180"/>
      <c r="N15" s="51"/>
      <c r="O15" s="181"/>
      <c r="P15" s="51"/>
      <c r="Q15" s="180"/>
      <c r="R15" s="51"/>
      <c r="S15" s="181"/>
      <c r="T15" s="51"/>
      <c r="U15" s="180"/>
      <c r="V15" s="51"/>
      <c r="W15" s="181"/>
      <c r="X15" s="51"/>
      <c r="Y15" s="180"/>
      <c r="Z15" s="51"/>
      <c r="AA15" s="181"/>
      <c r="AB15" s="101"/>
      <c r="AC15" s="101"/>
      <c r="AD15" s="101"/>
      <c r="AE15" s="101"/>
      <c r="AF15" s="101"/>
      <c r="AG15" s="101"/>
    </row>
    <row r="16" spans="1:33" ht="12.75">
      <c r="A16" s="124" t="str">
        <f>'その他(月別集計)'!A27</f>
        <v>１０月</v>
      </c>
      <c r="B16" s="36">
        <f>+'その他(月別集計)'!C27</f>
        <v>257.937</v>
      </c>
      <c r="C16" s="68">
        <v>1.1569942528735633</v>
      </c>
      <c r="D16" s="36">
        <f>+'その他(月別集計)'!D27</f>
        <v>295.158</v>
      </c>
      <c r="E16" s="68"/>
      <c r="F16" s="50"/>
      <c r="G16" s="37"/>
      <c r="H16" s="36"/>
      <c r="I16" s="177"/>
      <c r="J16" s="36"/>
      <c r="K16" s="178"/>
      <c r="L16" s="36"/>
      <c r="M16" s="177"/>
      <c r="N16" s="36"/>
      <c r="O16" s="178"/>
      <c r="P16" s="36"/>
      <c r="Q16" s="177"/>
      <c r="R16" s="36"/>
      <c r="S16" s="178"/>
      <c r="T16" s="36"/>
      <c r="U16" s="177"/>
      <c r="V16" s="36"/>
      <c r="W16" s="178"/>
      <c r="X16" s="36"/>
      <c r="Y16" s="177"/>
      <c r="Z16" s="36"/>
      <c r="AA16" s="178"/>
      <c r="AB16" s="101"/>
      <c r="AC16" s="101"/>
      <c r="AD16" s="101"/>
      <c r="AE16" s="101"/>
      <c r="AF16" s="101"/>
      <c r="AG16" s="101"/>
    </row>
    <row r="17" spans="1:33" ht="12.75">
      <c r="A17" s="147" t="str">
        <f>'その他(月別集計)'!A28</f>
        <v>１１月</v>
      </c>
      <c r="B17" s="51">
        <f>+'その他(月別集計)'!C28</f>
        <v>230.764</v>
      </c>
      <c r="C17" s="67">
        <v>1.0706976744186045</v>
      </c>
      <c r="D17" s="51">
        <f>+'その他(月別集計)'!D28</f>
        <v>262.835</v>
      </c>
      <c r="E17" s="67"/>
      <c r="F17" s="179"/>
      <c r="G17" s="56"/>
      <c r="H17" s="51"/>
      <c r="I17" s="180"/>
      <c r="J17" s="51"/>
      <c r="K17" s="181"/>
      <c r="L17" s="51"/>
      <c r="M17" s="180"/>
      <c r="N17" s="51"/>
      <c r="O17" s="181"/>
      <c r="P17" s="51"/>
      <c r="Q17" s="180"/>
      <c r="R17" s="51"/>
      <c r="S17" s="181"/>
      <c r="T17" s="51"/>
      <c r="U17" s="180"/>
      <c r="V17" s="51"/>
      <c r="W17" s="181"/>
      <c r="X17" s="51"/>
      <c r="Y17" s="180"/>
      <c r="Z17" s="51"/>
      <c r="AA17" s="181"/>
      <c r="AB17" s="101"/>
      <c r="AC17" s="101"/>
      <c r="AD17" s="101"/>
      <c r="AE17" s="101"/>
      <c r="AF17" s="101"/>
      <c r="AG17" s="101"/>
    </row>
    <row r="18" spans="1:33" ht="12.75">
      <c r="A18" s="138" t="str">
        <f>'その他(月別集計)'!A29</f>
        <v>１２月</v>
      </c>
      <c r="B18" s="182">
        <f>+'その他(月別集計)'!C29</f>
        <v>264.703</v>
      </c>
      <c r="C18" s="136">
        <v>1.0136909620991255</v>
      </c>
      <c r="D18" s="182">
        <f>+'その他(月別集計)'!D29</f>
        <v>300.464</v>
      </c>
      <c r="E18" s="136"/>
      <c r="F18" s="183"/>
      <c r="G18" s="184"/>
      <c r="H18" s="182"/>
      <c r="I18" s="40"/>
      <c r="J18" s="182"/>
      <c r="K18" s="41"/>
      <c r="L18" s="182"/>
      <c r="M18" s="40"/>
      <c r="N18" s="182"/>
      <c r="O18" s="41"/>
      <c r="P18" s="182"/>
      <c r="Q18" s="40"/>
      <c r="R18" s="182"/>
      <c r="S18" s="41"/>
      <c r="T18" s="182"/>
      <c r="U18" s="40"/>
      <c r="V18" s="182"/>
      <c r="W18" s="41"/>
      <c r="X18" s="182"/>
      <c r="Y18" s="40"/>
      <c r="Z18" s="182"/>
      <c r="AA18" s="41"/>
      <c r="AB18" s="90"/>
      <c r="AC18" s="101"/>
      <c r="AD18" s="101"/>
      <c r="AE18" s="101"/>
      <c r="AF18" s="101"/>
      <c r="AG18" s="101"/>
    </row>
    <row r="19" spans="1:33" ht="12.75">
      <c r="A19" s="118"/>
      <c r="B19" s="36"/>
      <c r="C19" s="68"/>
      <c r="D19" s="36"/>
      <c r="E19" s="90"/>
      <c r="F19" s="50"/>
      <c r="G19" s="37"/>
      <c r="H19" s="36"/>
      <c r="I19" s="36"/>
      <c r="J19" s="36"/>
      <c r="K19" s="37"/>
      <c r="L19" s="36"/>
      <c r="M19" s="36"/>
      <c r="N19" s="36"/>
      <c r="O19" s="37"/>
      <c r="P19" s="36"/>
      <c r="Q19" s="36"/>
      <c r="R19" s="36"/>
      <c r="S19" s="37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71" t="s">
        <v>55</v>
      </c>
      <c r="B20" s="185">
        <f>+'その他(月別集計)'!C30</f>
        <v>3328.216</v>
      </c>
      <c r="C20" s="73"/>
      <c r="D20" s="185">
        <f>+'その他(月別集計)'!D30</f>
        <v>4014.073</v>
      </c>
      <c r="E20" s="185"/>
      <c r="F20" s="144"/>
      <c r="G20" s="93"/>
      <c r="H20" s="92"/>
      <c r="I20" s="186"/>
      <c r="J20" s="92"/>
      <c r="K20" s="187"/>
      <c r="L20" s="92"/>
      <c r="M20" s="186"/>
      <c r="N20" s="92"/>
      <c r="O20" s="187"/>
      <c r="P20" s="92"/>
      <c r="Q20" s="186"/>
      <c r="R20" s="92"/>
      <c r="S20" s="187"/>
      <c r="T20" s="92"/>
      <c r="U20" s="186"/>
      <c r="V20" s="92"/>
      <c r="W20" s="187"/>
      <c r="X20" s="92"/>
      <c r="Y20" s="186"/>
      <c r="Z20" s="92"/>
      <c r="AA20" s="187"/>
      <c r="AB20" s="101"/>
      <c r="AC20" s="101"/>
      <c r="AD20" s="101"/>
      <c r="AE20" s="101"/>
      <c r="AF20" s="101"/>
      <c r="AG20" s="101"/>
    </row>
    <row r="21" spans="1:33" ht="12.75">
      <c r="A21" s="118" t="s">
        <v>73</v>
      </c>
      <c r="B21" s="36">
        <f>+'その他(月別集計)'!C31</f>
        <v>3919.597</v>
      </c>
      <c r="C21" s="68"/>
      <c r="D21" s="36">
        <f>+'その他(月別集計)'!D31</f>
        <v>3683.597</v>
      </c>
      <c r="E21" s="36"/>
      <c r="F21" s="50"/>
      <c r="G21" s="37"/>
      <c r="H21" s="36"/>
      <c r="I21" s="36"/>
      <c r="J21" s="36"/>
      <c r="K21" s="37"/>
      <c r="L21" s="36"/>
      <c r="M21" s="36"/>
      <c r="N21" s="36"/>
      <c r="O21" s="37"/>
      <c r="P21" s="36"/>
      <c r="Q21" s="36"/>
      <c r="R21" s="36"/>
      <c r="S21" s="37"/>
      <c r="T21" s="36"/>
      <c r="U21" s="36"/>
      <c r="V21" s="36"/>
      <c r="W21" s="37"/>
      <c r="X21" s="36"/>
      <c r="Y21" s="36"/>
      <c r="Z21" s="36"/>
      <c r="AA21" s="37"/>
      <c r="AB21" s="101"/>
      <c r="AC21" s="101"/>
      <c r="AD21" s="101"/>
      <c r="AE21" s="101"/>
      <c r="AF21" s="101"/>
      <c r="AG21" s="101"/>
    </row>
    <row r="22" spans="1:33" ht="12.75">
      <c r="A22" s="171" t="s">
        <v>54</v>
      </c>
      <c r="B22" s="186">
        <f>B20/$B$20</f>
        <v>1</v>
      </c>
      <c r="C22" s="10"/>
      <c r="D22" s="10">
        <f>D20/$D$20</f>
        <v>1</v>
      </c>
      <c r="E22" s="10"/>
      <c r="F22" s="13"/>
      <c r="G22" s="11"/>
      <c r="H22" s="10"/>
      <c r="I22" s="10"/>
      <c r="J22" s="10"/>
      <c r="K22" s="11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18" t="s">
        <v>56</v>
      </c>
      <c r="B23" s="40">
        <f>B20/B21</f>
        <v>0.8491219888167073</v>
      </c>
      <c r="C23" s="40"/>
      <c r="D23" s="40">
        <f>D20/D21</f>
        <v>1.0897155687769318</v>
      </c>
      <c r="E23" s="3"/>
      <c r="F23" s="7"/>
      <c r="G23" s="4"/>
      <c r="H23" s="3"/>
      <c r="I23" s="3"/>
      <c r="J23" s="3"/>
      <c r="K23" s="4"/>
      <c r="L23" s="3"/>
      <c r="M23" s="3"/>
      <c r="N23" s="3"/>
      <c r="O23" s="4"/>
      <c r="P23" s="3"/>
      <c r="Q23" s="3"/>
      <c r="R23" s="3"/>
      <c r="S23" s="4"/>
      <c r="T23" s="3"/>
      <c r="U23" s="3"/>
      <c r="V23" s="3"/>
      <c r="W23" s="4"/>
      <c r="X23" s="3"/>
      <c r="Y23" s="3"/>
      <c r="Z23" s="3"/>
      <c r="AA23" s="4"/>
      <c r="AB23" s="101"/>
      <c r="AC23" s="101"/>
      <c r="AD23" s="101"/>
      <c r="AE23" s="101"/>
      <c r="AF23" s="101"/>
      <c r="AG23" s="101"/>
    </row>
    <row r="24" spans="1:33" ht="12.75">
      <c r="A24" s="148"/>
      <c r="B24" s="83"/>
      <c r="C24" s="83"/>
      <c r="D24" s="83"/>
      <c r="E24" s="83"/>
      <c r="F24" s="148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47" t="str">
        <f>'その他(月別集計)'!A34</f>
        <v>令和5年１月</v>
      </c>
      <c r="B25" s="51">
        <f>+'その他(月別集計)'!C34</f>
        <v>228.869</v>
      </c>
      <c r="C25" s="67">
        <f>B25/B7</f>
        <v>0.7456789399433741</v>
      </c>
      <c r="D25" s="51">
        <f>+'その他(月別集計)'!D34</f>
        <v>242.448</v>
      </c>
      <c r="E25" s="67">
        <f>D25/D7</f>
        <v>0.6948785779591697</v>
      </c>
      <c r="F25" s="174" t="s">
        <v>60</v>
      </c>
      <c r="G25" s="175" t="s">
        <v>64</v>
      </c>
      <c r="H25" s="145" t="s">
        <v>60</v>
      </c>
      <c r="I25" s="176" t="s">
        <v>59</v>
      </c>
      <c r="J25" s="145" t="s">
        <v>60</v>
      </c>
      <c r="K25" s="176" t="s">
        <v>64</v>
      </c>
      <c r="L25" s="174" t="s">
        <v>60</v>
      </c>
      <c r="M25" s="176" t="s">
        <v>59</v>
      </c>
      <c r="N25" s="145" t="s">
        <v>60</v>
      </c>
      <c r="O25" s="175" t="s">
        <v>64</v>
      </c>
      <c r="P25" s="145" t="s">
        <v>60</v>
      </c>
      <c r="Q25" s="176" t="s">
        <v>59</v>
      </c>
      <c r="R25" s="145" t="s">
        <v>60</v>
      </c>
      <c r="S25" s="176" t="s">
        <v>64</v>
      </c>
      <c r="T25" s="174" t="s">
        <v>60</v>
      </c>
      <c r="U25" s="176" t="s">
        <v>59</v>
      </c>
      <c r="V25" s="145" t="s">
        <v>60</v>
      </c>
      <c r="W25" s="175" t="s">
        <v>64</v>
      </c>
      <c r="X25" s="145" t="s">
        <v>60</v>
      </c>
      <c r="Y25" s="176" t="s">
        <v>59</v>
      </c>
      <c r="Z25" s="145" t="s">
        <v>60</v>
      </c>
      <c r="AA25" s="175" t="s">
        <v>64</v>
      </c>
      <c r="AB25" s="101"/>
      <c r="AC25" s="101"/>
      <c r="AD25" s="101"/>
      <c r="AE25" s="101"/>
      <c r="AF25" s="101"/>
      <c r="AG25" s="101"/>
    </row>
    <row r="26" spans="1:33" ht="12.75">
      <c r="A26" s="124" t="str">
        <f>'その他(月別集計)'!A35</f>
        <v>２月</v>
      </c>
      <c r="B26" s="36">
        <f>+'その他(月別集計)'!C35</f>
        <v>216.256</v>
      </c>
      <c r="C26" s="69">
        <f>B26/B8</f>
        <v>0.7030680550994997</v>
      </c>
      <c r="D26" s="36">
        <f>+'その他(月別集計)'!D35</f>
        <v>251.29</v>
      </c>
      <c r="E26" s="69">
        <f>D26/D8</f>
        <v>0.7224880107644359</v>
      </c>
      <c r="F26" s="50"/>
      <c r="G26" s="188"/>
      <c r="H26" s="36"/>
      <c r="I26" s="189"/>
      <c r="J26" s="36"/>
      <c r="K26" s="188"/>
      <c r="L26" s="36"/>
      <c r="M26" s="189"/>
      <c r="N26" s="36"/>
      <c r="O26" s="188"/>
      <c r="P26" s="36"/>
      <c r="Q26" s="189"/>
      <c r="R26" s="36"/>
      <c r="S26" s="188"/>
      <c r="T26" s="36"/>
      <c r="U26" s="189"/>
      <c r="V26" s="36"/>
      <c r="W26" s="188"/>
      <c r="X26" s="36"/>
      <c r="Y26" s="189"/>
      <c r="Z26" s="36"/>
      <c r="AA26" s="188"/>
      <c r="AB26" s="101"/>
      <c r="AC26" s="101"/>
      <c r="AD26" s="101"/>
      <c r="AE26" s="101"/>
      <c r="AF26" s="101"/>
      <c r="AG26" s="101"/>
    </row>
    <row r="27" spans="1:33" ht="12.75">
      <c r="A27" s="147" t="str">
        <f>'その他(月別集計)'!A36</f>
        <v>３月</v>
      </c>
      <c r="B27" s="51">
        <f>+'その他(月別集計)'!C36</f>
        <v>227.511</v>
      </c>
      <c r="C27" s="67">
        <f>B27/B9</f>
        <v>0.6851894796124575</v>
      </c>
      <c r="D27" s="51">
        <f>+'その他(月別集計)'!D36</f>
        <v>259.962</v>
      </c>
      <c r="E27" s="67">
        <f>D27/D9</f>
        <v>0.657088621352941</v>
      </c>
      <c r="F27" s="179"/>
      <c r="G27" s="181"/>
      <c r="H27" s="51"/>
      <c r="I27" s="180"/>
      <c r="J27" s="51"/>
      <c r="K27" s="181"/>
      <c r="L27" s="51"/>
      <c r="M27" s="180"/>
      <c r="N27" s="51"/>
      <c r="O27" s="181"/>
      <c r="P27" s="51"/>
      <c r="Q27" s="180"/>
      <c r="R27" s="51"/>
      <c r="S27" s="181"/>
      <c r="T27" s="51"/>
      <c r="U27" s="180"/>
      <c r="V27" s="51"/>
      <c r="W27" s="181"/>
      <c r="X27" s="51"/>
      <c r="Y27" s="180"/>
      <c r="Z27" s="51"/>
      <c r="AA27" s="181"/>
      <c r="AB27" s="101"/>
      <c r="AC27" s="101"/>
      <c r="AD27" s="101"/>
      <c r="AE27" s="101"/>
      <c r="AF27" s="101"/>
      <c r="AG27" s="101"/>
    </row>
    <row r="28" spans="1:33" ht="12.75">
      <c r="A28" s="124" t="str">
        <f>'その他(月別集計)'!A37</f>
        <v>４月</v>
      </c>
      <c r="B28" s="36">
        <f>+'その他(月別集計)'!C37</f>
        <v>0</v>
      </c>
      <c r="C28" s="69">
        <f>B28/B10</f>
        <v>0</v>
      </c>
      <c r="D28" s="36">
        <f>+'その他(月別集計)'!D37</f>
        <v>0</v>
      </c>
      <c r="E28" s="69">
        <f>D28/D10</f>
        <v>0</v>
      </c>
      <c r="F28" s="50"/>
      <c r="G28" s="188"/>
      <c r="H28" s="36"/>
      <c r="I28" s="189"/>
      <c r="J28" s="36"/>
      <c r="K28" s="188"/>
      <c r="L28" s="36"/>
      <c r="M28" s="189"/>
      <c r="N28" s="36"/>
      <c r="O28" s="188"/>
      <c r="P28" s="36"/>
      <c r="Q28" s="189"/>
      <c r="R28" s="36"/>
      <c r="S28" s="188"/>
      <c r="T28" s="36"/>
      <c r="U28" s="189"/>
      <c r="V28" s="36"/>
      <c r="W28" s="188"/>
      <c r="X28" s="36"/>
      <c r="Y28" s="189"/>
      <c r="Z28" s="36"/>
      <c r="AA28" s="188"/>
      <c r="AB28" s="101"/>
      <c r="AC28" s="101"/>
      <c r="AD28" s="101"/>
      <c r="AE28" s="101"/>
      <c r="AF28" s="101"/>
      <c r="AG28" s="101"/>
    </row>
    <row r="29" spans="1:33" ht="12.75">
      <c r="A29" s="147" t="str">
        <f>'その他(月別集計)'!A38</f>
        <v>５月</v>
      </c>
      <c r="B29" s="230">
        <f>+'その他(月別集計)'!C38</f>
        <v>0</v>
      </c>
      <c r="C29" s="304">
        <f>B29/B11</f>
        <v>0</v>
      </c>
      <c r="D29" s="51">
        <f>+'その他(月別集計)'!D38</f>
        <v>0</v>
      </c>
      <c r="E29" s="67">
        <f>D29/D11</f>
        <v>0</v>
      </c>
      <c r="F29" s="179"/>
      <c r="G29" s="181"/>
      <c r="H29" s="51"/>
      <c r="I29" s="180"/>
      <c r="J29" s="51"/>
      <c r="K29" s="181"/>
      <c r="L29" s="51"/>
      <c r="M29" s="180"/>
      <c r="N29" s="51"/>
      <c r="O29" s="181"/>
      <c r="P29" s="51"/>
      <c r="Q29" s="180"/>
      <c r="R29" s="51"/>
      <c r="S29" s="181"/>
      <c r="T29" s="51"/>
      <c r="U29" s="180"/>
      <c r="V29" s="51"/>
      <c r="W29" s="181"/>
      <c r="X29" s="51"/>
      <c r="Y29" s="180"/>
      <c r="Z29" s="51"/>
      <c r="AA29" s="181"/>
      <c r="AB29" s="101"/>
      <c r="AC29" s="101"/>
      <c r="AD29" s="101"/>
      <c r="AE29" s="101"/>
      <c r="AF29" s="101"/>
      <c r="AG29" s="101"/>
    </row>
    <row r="30" spans="1:33" ht="12.75">
      <c r="A30" s="124" t="str">
        <f>'その他(月別集計)'!A39</f>
        <v>６月</v>
      </c>
      <c r="B30" s="36">
        <f>+'その他(月別集計)'!C39</f>
        <v>0</v>
      </c>
      <c r="C30" s="69">
        <f aca="true" t="shared" si="0" ref="C30:C36">B30/B12</f>
        <v>0</v>
      </c>
      <c r="D30" s="36">
        <f>+'その他(月別集計)'!D39</f>
        <v>0</v>
      </c>
      <c r="E30" s="69">
        <f aca="true" t="shared" si="1" ref="E30:E36">D30/D12</f>
        <v>0</v>
      </c>
      <c r="F30" s="50"/>
      <c r="G30" s="188"/>
      <c r="H30" s="36"/>
      <c r="I30" s="189"/>
      <c r="J30" s="36"/>
      <c r="K30" s="188"/>
      <c r="L30" s="36"/>
      <c r="M30" s="189"/>
      <c r="N30" s="36"/>
      <c r="O30" s="188"/>
      <c r="P30" s="36"/>
      <c r="Q30" s="189"/>
      <c r="R30" s="36"/>
      <c r="S30" s="188"/>
      <c r="T30" s="36"/>
      <c r="U30" s="189"/>
      <c r="V30" s="36"/>
      <c r="W30" s="188"/>
      <c r="X30" s="36"/>
      <c r="Y30" s="189"/>
      <c r="Z30" s="36"/>
      <c r="AA30" s="188"/>
      <c r="AB30" s="101"/>
      <c r="AC30" s="101"/>
      <c r="AD30" s="101"/>
      <c r="AE30" s="101"/>
      <c r="AF30" s="101"/>
      <c r="AG30" s="101"/>
    </row>
    <row r="31" spans="1:33" ht="12.75">
      <c r="A31" s="147" t="str">
        <f>'その他(月別集計)'!A40</f>
        <v>７月</v>
      </c>
      <c r="B31" s="51">
        <f>+'その他(月別集計)'!C40</f>
        <v>0</v>
      </c>
      <c r="C31" s="67">
        <f t="shared" si="0"/>
        <v>0</v>
      </c>
      <c r="D31" s="51">
        <f>+'その他(月別集計)'!D40</f>
        <v>0</v>
      </c>
      <c r="E31" s="67">
        <f t="shared" si="1"/>
        <v>0</v>
      </c>
      <c r="F31" s="179"/>
      <c r="G31" s="181"/>
      <c r="H31" s="51"/>
      <c r="I31" s="180"/>
      <c r="J31" s="51"/>
      <c r="K31" s="181"/>
      <c r="L31" s="51"/>
      <c r="M31" s="180"/>
      <c r="N31" s="51"/>
      <c r="O31" s="181"/>
      <c r="P31" s="51"/>
      <c r="Q31" s="180"/>
      <c r="R31" s="51"/>
      <c r="S31" s="181"/>
      <c r="T31" s="51"/>
      <c r="U31" s="180"/>
      <c r="V31" s="51"/>
      <c r="W31" s="181"/>
      <c r="X31" s="51"/>
      <c r="Y31" s="180"/>
      <c r="Z31" s="51"/>
      <c r="AA31" s="181"/>
      <c r="AB31" s="101"/>
      <c r="AC31" s="101"/>
      <c r="AD31" s="101"/>
      <c r="AE31" s="101"/>
      <c r="AF31" s="101"/>
      <c r="AG31" s="101"/>
    </row>
    <row r="32" spans="1:33" ht="12.75">
      <c r="A32" s="124" t="str">
        <f>'その他(月別集計)'!A41</f>
        <v>８月</v>
      </c>
      <c r="B32" s="36">
        <f>+'その他(月別集計)'!C41</f>
        <v>0</v>
      </c>
      <c r="C32" s="69">
        <f t="shared" si="0"/>
        <v>0</v>
      </c>
      <c r="D32" s="36">
        <f>+'その他(月別集計)'!D41</f>
        <v>0</v>
      </c>
      <c r="E32" s="69">
        <f t="shared" si="1"/>
        <v>0</v>
      </c>
      <c r="F32" s="50"/>
      <c r="G32" s="188"/>
      <c r="H32" s="36"/>
      <c r="I32" s="189"/>
      <c r="J32" s="36"/>
      <c r="K32" s="188"/>
      <c r="L32" s="36"/>
      <c r="M32" s="189"/>
      <c r="N32" s="36"/>
      <c r="O32" s="188"/>
      <c r="P32" s="36"/>
      <c r="Q32" s="189"/>
      <c r="R32" s="36"/>
      <c r="S32" s="188"/>
      <c r="T32" s="36"/>
      <c r="U32" s="189"/>
      <c r="V32" s="36"/>
      <c r="W32" s="188"/>
      <c r="X32" s="36"/>
      <c r="Y32" s="189"/>
      <c r="Z32" s="36"/>
      <c r="AA32" s="188"/>
      <c r="AB32" s="101"/>
      <c r="AC32" s="101"/>
      <c r="AD32" s="101"/>
      <c r="AE32" s="101"/>
      <c r="AF32" s="101"/>
      <c r="AG32" s="101"/>
    </row>
    <row r="33" spans="1:33" ht="12.75">
      <c r="A33" s="147" t="str">
        <f>'その他(月別集計)'!A42</f>
        <v>９月</v>
      </c>
      <c r="B33" s="51">
        <f>+'その他(月別集計)'!C42</f>
        <v>0</v>
      </c>
      <c r="C33" s="67">
        <f>B33/B15</f>
        <v>0</v>
      </c>
      <c r="D33" s="51">
        <f>+'その他(月別集計)'!D42</f>
        <v>0</v>
      </c>
      <c r="E33" s="67">
        <f>D33/D15</f>
        <v>0</v>
      </c>
      <c r="F33" s="179"/>
      <c r="G33" s="181"/>
      <c r="H33" s="51"/>
      <c r="I33" s="180"/>
      <c r="J33" s="51"/>
      <c r="K33" s="181"/>
      <c r="L33" s="51"/>
      <c r="M33" s="180"/>
      <c r="N33" s="51"/>
      <c r="O33" s="181"/>
      <c r="P33" s="51"/>
      <c r="Q33" s="180"/>
      <c r="R33" s="51"/>
      <c r="S33" s="181"/>
      <c r="T33" s="51"/>
      <c r="U33" s="180"/>
      <c r="V33" s="51"/>
      <c r="W33" s="181"/>
      <c r="X33" s="51"/>
      <c r="Y33" s="180"/>
      <c r="Z33" s="51"/>
      <c r="AA33" s="181"/>
      <c r="AB33" s="101"/>
      <c r="AC33" s="101"/>
      <c r="AD33" s="101"/>
      <c r="AE33" s="101"/>
      <c r="AF33" s="101"/>
      <c r="AG33" s="101"/>
    </row>
    <row r="34" spans="1:33" ht="12.75">
      <c r="A34" s="124" t="str">
        <f>'その他(月別集計)'!A43</f>
        <v>１０月</v>
      </c>
      <c r="B34" s="36">
        <f>+'その他(月別集計)'!C43</f>
        <v>0</v>
      </c>
      <c r="C34" s="69">
        <f>B34/B16</f>
        <v>0</v>
      </c>
      <c r="D34" s="36">
        <f>+'その他(月別集計)'!D43</f>
        <v>0</v>
      </c>
      <c r="E34" s="69">
        <f>D34/D16</f>
        <v>0</v>
      </c>
      <c r="F34" s="50"/>
      <c r="G34" s="188"/>
      <c r="H34" s="36"/>
      <c r="I34" s="189"/>
      <c r="J34" s="36"/>
      <c r="K34" s="188"/>
      <c r="L34" s="36"/>
      <c r="M34" s="189"/>
      <c r="N34" s="36"/>
      <c r="O34" s="188"/>
      <c r="P34" s="36"/>
      <c r="Q34" s="189"/>
      <c r="R34" s="36"/>
      <c r="S34" s="188"/>
      <c r="T34" s="36"/>
      <c r="U34" s="189"/>
      <c r="V34" s="36"/>
      <c r="W34" s="188"/>
      <c r="X34" s="36"/>
      <c r="Y34" s="189"/>
      <c r="Z34" s="36"/>
      <c r="AA34" s="188"/>
      <c r="AB34" s="101"/>
      <c r="AC34" s="101"/>
      <c r="AD34" s="101"/>
      <c r="AE34" s="101"/>
      <c r="AF34" s="101"/>
      <c r="AG34" s="101"/>
    </row>
    <row r="35" spans="1:33" ht="12.75">
      <c r="A35" s="147" t="str">
        <f>'その他(月別集計)'!A44</f>
        <v>１１月</v>
      </c>
      <c r="B35" s="51">
        <f>+'その他(月別集計)'!C44</f>
        <v>0</v>
      </c>
      <c r="C35" s="67">
        <f t="shared" si="0"/>
        <v>0</v>
      </c>
      <c r="D35" s="51">
        <f>+'その他(月別集計)'!D44</f>
        <v>0</v>
      </c>
      <c r="E35" s="67">
        <f t="shared" si="1"/>
        <v>0</v>
      </c>
      <c r="F35" s="179"/>
      <c r="G35" s="181"/>
      <c r="H35" s="51"/>
      <c r="I35" s="180"/>
      <c r="J35" s="51"/>
      <c r="K35" s="181"/>
      <c r="L35" s="51"/>
      <c r="M35" s="180"/>
      <c r="N35" s="51"/>
      <c r="O35" s="181"/>
      <c r="P35" s="51"/>
      <c r="Q35" s="180"/>
      <c r="R35" s="51"/>
      <c r="S35" s="181"/>
      <c r="T35" s="51"/>
      <c r="U35" s="180"/>
      <c r="V35" s="51"/>
      <c r="W35" s="181"/>
      <c r="X35" s="51"/>
      <c r="Y35" s="180"/>
      <c r="Z35" s="51"/>
      <c r="AA35" s="181"/>
      <c r="AB35" s="101"/>
      <c r="AC35" s="101"/>
      <c r="AD35" s="101"/>
      <c r="AE35" s="101"/>
      <c r="AF35" s="101"/>
      <c r="AG35" s="101"/>
    </row>
    <row r="36" spans="1:33" ht="12.75">
      <c r="A36" s="138" t="str">
        <f>'その他(月別集計)'!A45</f>
        <v>１２月</v>
      </c>
      <c r="B36" s="182">
        <f>+'その他(月別集計)'!C45</f>
        <v>0</v>
      </c>
      <c r="C36" s="135">
        <f t="shared" si="0"/>
        <v>0</v>
      </c>
      <c r="D36" s="182">
        <f>+'その他(月別集計)'!D45</f>
        <v>0</v>
      </c>
      <c r="E36" s="135">
        <f t="shared" si="1"/>
        <v>0</v>
      </c>
      <c r="F36" s="183"/>
      <c r="G36" s="190"/>
      <c r="H36" s="182"/>
      <c r="I36" s="191"/>
      <c r="J36" s="182"/>
      <c r="K36" s="190"/>
      <c r="L36" s="182"/>
      <c r="M36" s="191"/>
      <c r="N36" s="182"/>
      <c r="O36" s="190"/>
      <c r="P36" s="182"/>
      <c r="Q36" s="191"/>
      <c r="R36" s="182"/>
      <c r="S36" s="190"/>
      <c r="T36" s="182"/>
      <c r="U36" s="191"/>
      <c r="V36" s="182"/>
      <c r="W36" s="190"/>
      <c r="X36" s="182"/>
      <c r="Y36" s="191"/>
      <c r="Z36" s="182"/>
      <c r="AA36" s="190"/>
      <c r="AB36" s="101"/>
      <c r="AC36" s="101"/>
      <c r="AD36" s="101"/>
      <c r="AE36" s="101"/>
      <c r="AF36" s="101"/>
      <c r="AG36" s="101"/>
    </row>
    <row r="37" spans="1:33" ht="12.75">
      <c r="A37" s="118"/>
      <c r="B37" s="90"/>
      <c r="C37" s="90"/>
      <c r="D37" s="90"/>
      <c r="E37" s="90"/>
      <c r="F37" s="118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71" t="s">
        <v>55</v>
      </c>
      <c r="B38" s="92">
        <f>SUM(B25:B36)</f>
        <v>672.636</v>
      </c>
      <c r="C38" s="92"/>
      <c r="D38" s="92">
        <f>SUM(D25:D36)</f>
        <v>753.7</v>
      </c>
      <c r="E38" s="92"/>
      <c r="F38" s="144"/>
      <c r="G38" s="93"/>
      <c r="H38" s="92"/>
      <c r="I38" s="92"/>
      <c r="J38" s="92"/>
      <c r="K38" s="93"/>
      <c r="L38" s="92"/>
      <c r="M38" s="92"/>
      <c r="N38" s="92"/>
      <c r="O38" s="93"/>
      <c r="P38" s="92"/>
      <c r="Q38" s="92"/>
      <c r="R38" s="92"/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18" t="s">
        <v>73</v>
      </c>
      <c r="B39" s="36">
        <f>'その他(月別集計)'!C47</f>
        <v>3328.216</v>
      </c>
      <c r="C39" s="36"/>
      <c r="D39" s="36">
        <f>'その他(月別集計)'!D47</f>
        <v>4014.073</v>
      </c>
      <c r="E39" s="192"/>
      <c r="F39" s="50"/>
      <c r="G39" s="193"/>
      <c r="H39" s="36"/>
      <c r="I39" s="192"/>
      <c r="J39" s="36"/>
      <c r="K39" s="193"/>
      <c r="L39" s="36"/>
      <c r="M39" s="192"/>
      <c r="N39" s="36"/>
      <c r="O39" s="193"/>
      <c r="P39" s="36"/>
      <c r="Q39" s="192"/>
      <c r="R39" s="36"/>
      <c r="S39" s="193"/>
      <c r="T39" s="36"/>
      <c r="U39" s="192"/>
      <c r="V39" s="36"/>
      <c r="W39" s="193"/>
      <c r="X39" s="36"/>
      <c r="Y39" s="192"/>
      <c r="Z39" s="36"/>
      <c r="AA39" s="193"/>
      <c r="AB39" s="101"/>
      <c r="AC39" s="101"/>
      <c r="AD39" s="101"/>
      <c r="AE39" s="101"/>
      <c r="AF39" s="101"/>
      <c r="AG39" s="101"/>
    </row>
    <row r="40" spans="1:33" ht="12.75">
      <c r="A40" s="171" t="s">
        <v>54</v>
      </c>
      <c r="B40" s="10">
        <f>B38/$B$38</f>
        <v>1</v>
      </c>
      <c r="C40" s="10"/>
      <c r="D40" s="10">
        <f>D38/$D$38</f>
        <v>1</v>
      </c>
      <c r="E40" s="10"/>
      <c r="F40" s="13"/>
      <c r="G40" s="11"/>
      <c r="H40" s="10"/>
      <c r="I40" s="10"/>
      <c r="J40" s="10"/>
      <c r="K40" s="11"/>
      <c r="L40" s="10"/>
      <c r="M40" s="10"/>
      <c r="N40" s="10"/>
      <c r="O40" s="11"/>
      <c r="P40" s="10"/>
      <c r="Q40" s="10"/>
      <c r="R40" s="10"/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49" t="s">
        <v>56</v>
      </c>
      <c r="B41" s="40">
        <f>B38/B39</f>
        <v>0.2021010655558413</v>
      </c>
      <c r="C41" s="40"/>
      <c r="D41" s="40">
        <f>D38/D39</f>
        <v>0.18776439790706348</v>
      </c>
      <c r="E41" s="40"/>
      <c r="F41" s="194"/>
      <c r="G41" s="41"/>
      <c r="H41" s="40"/>
      <c r="I41" s="40"/>
      <c r="J41" s="40"/>
      <c r="K41" s="41"/>
      <c r="L41" s="40"/>
      <c r="M41" s="40"/>
      <c r="N41" s="40"/>
      <c r="O41" s="41"/>
      <c r="P41" s="40"/>
      <c r="Q41" s="40"/>
      <c r="R41" s="40"/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8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9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18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1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18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18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18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18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18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18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18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3"/>
  <sheetViews>
    <sheetView view="pageBreakPreview" zoomScale="60" zoomScaleNormal="80" zoomScalePageLayoutView="0" workbookViewId="0" topLeftCell="A1">
      <pane ySplit="5" topLeftCell="A6" activePane="bottomLeft" state="frozen"/>
      <selection pane="topLeft" activeCell="C27" sqref="C27"/>
      <selection pane="bottomLeft" activeCell="V10" sqref="V10:AB25"/>
    </sheetView>
  </sheetViews>
  <sheetFormatPr defaultColWidth="9.00390625" defaultRowHeight="13.5"/>
  <cols>
    <col min="1" max="1" width="11.50390625" style="0" customWidth="1"/>
    <col min="2" max="2" width="6.875" style="0" customWidth="1"/>
    <col min="3" max="3" width="10.75390625" style="0" customWidth="1"/>
    <col min="4" max="4" width="11.125" style="0" customWidth="1"/>
    <col min="5" max="5" width="10.25390625" style="0" customWidth="1"/>
    <col min="6" max="6" width="10.75390625" style="0" customWidth="1"/>
    <col min="7" max="7" width="10.50390625" style="0" customWidth="1"/>
    <col min="8" max="8" width="6.25390625" style="0" customWidth="1"/>
    <col min="9" max="10" width="8.875" style="0" customWidth="1"/>
    <col min="11" max="11" width="6.25390625" style="0" customWidth="1"/>
    <col min="12" max="12" width="12.875" style="0" bestFit="1" customWidth="1"/>
    <col min="13" max="13" width="9.125" style="0" bestFit="1" customWidth="1"/>
    <col min="14" max="14" width="6.25390625" style="0" customWidth="1"/>
    <col min="15" max="15" width="11.625" style="0" bestFit="1" customWidth="1"/>
    <col min="17" max="17" width="6.25390625" style="0" customWidth="1"/>
    <col min="18" max="18" width="11.75390625" style="0" bestFit="1" customWidth="1"/>
    <col min="19" max="20" width="10.75390625" style="0" customWidth="1"/>
    <col min="24" max="24" width="10.125" style="0" bestFit="1" customWidth="1"/>
  </cols>
  <sheetData>
    <row r="1" spans="1:33" ht="15.75">
      <c r="A1" s="1" t="s">
        <v>0</v>
      </c>
      <c r="B1" s="101"/>
      <c r="C1" s="101"/>
      <c r="D1" s="101"/>
      <c r="E1" s="9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32</v>
      </c>
      <c r="B3" s="101"/>
      <c r="C3" s="101"/>
      <c r="D3" s="150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/>
      <c r="C4" s="83" t="s">
        <v>21</v>
      </c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49"/>
      <c r="B5" s="5"/>
      <c r="C5" s="150" t="s">
        <v>23</v>
      </c>
      <c r="D5" s="151" t="s">
        <v>20</v>
      </c>
      <c r="E5" s="152" t="s">
        <v>23</v>
      </c>
      <c r="F5" s="150" t="s">
        <v>23</v>
      </c>
      <c r="G5" s="150" t="s">
        <v>20</v>
      </c>
      <c r="H5" s="150"/>
      <c r="I5" s="150" t="s">
        <v>23</v>
      </c>
      <c r="J5" s="150" t="s">
        <v>20</v>
      </c>
      <c r="K5" s="150" t="s">
        <v>24</v>
      </c>
      <c r="L5" s="150" t="s">
        <v>23</v>
      </c>
      <c r="M5" s="150" t="s">
        <v>25</v>
      </c>
      <c r="N5" s="150" t="s">
        <v>24</v>
      </c>
      <c r="O5" s="150" t="s">
        <v>23</v>
      </c>
      <c r="P5" s="150" t="s">
        <v>25</v>
      </c>
      <c r="Q5" s="150"/>
      <c r="R5" s="150" t="s">
        <v>23</v>
      </c>
      <c r="S5" s="151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153" t="s">
        <v>78</v>
      </c>
      <c r="B6" s="126">
        <v>2010</v>
      </c>
      <c r="C6" s="267">
        <v>949118</v>
      </c>
      <c r="D6" s="267">
        <v>528401</v>
      </c>
      <c r="E6" s="256">
        <v>297894</v>
      </c>
      <c r="F6" s="267">
        <v>43041</v>
      </c>
      <c r="G6" s="267">
        <v>33171</v>
      </c>
      <c r="H6" s="267"/>
      <c r="I6" s="267">
        <v>19909</v>
      </c>
      <c r="J6" s="267">
        <v>21368</v>
      </c>
      <c r="K6" s="267"/>
      <c r="L6" s="267">
        <v>824095</v>
      </c>
      <c r="M6" s="267">
        <v>427517</v>
      </c>
      <c r="N6" s="267"/>
      <c r="O6" s="267">
        <v>33942</v>
      </c>
      <c r="P6" s="267">
        <v>24099</v>
      </c>
      <c r="Q6" s="267"/>
      <c r="R6" s="267">
        <v>28131</v>
      </c>
      <c r="S6" s="257">
        <v>22247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327" t="s">
        <v>88</v>
      </c>
      <c r="B7" s="323">
        <v>2011</v>
      </c>
      <c r="C7" s="303">
        <v>902028</v>
      </c>
      <c r="D7" s="313">
        <v>513386</v>
      </c>
      <c r="E7" s="326">
        <v>275695</v>
      </c>
      <c r="F7" s="303">
        <v>41717</v>
      </c>
      <c r="G7" s="303">
        <v>32014</v>
      </c>
      <c r="H7" s="303"/>
      <c r="I7" s="303">
        <v>18946</v>
      </c>
      <c r="J7" s="303">
        <v>20665</v>
      </c>
      <c r="K7" s="303"/>
      <c r="L7" s="303">
        <v>780694</v>
      </c>
      <c r="M7" s="303">
        <v>417176</v>
      </c>
      <c r="N7" s="303"/>
      <c r="O7" s="303">
        <v>33362</v>
      </c>
      <c r="P7" s="303">
        <v>22798</v>
      </c>
      <c r="Q7" s="303"/>
      <c r="R7" s="303">
        <v>27309</v>
      </c>
      <c r="S7" s="313">
        <v>20734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114" t="s">
        <v>90</v>
      </c>
      <c r="B8" s="126">
        <v>2012</v>
      </c>
      <c r="C8" s="267">
        <v>978523</v>
      </c>
      <c r="D8" s="267">
        <v>538278</v>
      </c>
      <c r="E8" s="256">
        <v>322209</v>
      </c>
      <c r="F8" s="267">
        <v>38989</v>
      </c>
      <c r="G8" s="267">
        <v>28418</v>
      </c>
      <c r="H8" s="267"/>
      <c r="I8" s="267">
        <v>18583</v>
      </c>
      <c r="J8" s="267">
        <v>20152</v>
      </c>
      <c r="K8" s="267"/>
      <c r="L8" s="267">
        <v>860793</v>
      </c>
      <c r="M8" s="267">
        <v>448102</v>
      </c>
      <c r="N8" s="267"/>
      <c r="O8" s="267">
        <v>32484</v>
      </c>
      <c r="P8" s="267">
        <v>21974</v>
      </c>
      <c r="Q8" s="267"/>
      <c r="R8" s="267">
        <v>27674</v>
      </c>
      <c r="S8" s="257">
        <v>19632</v>
      </c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327" t="s">
        <v>96</v>
      </c>
      <c r="B9" s="323">
        <v>2013</v>
      </c>
      <c r="C9" s="303">
        <v>958503</v>
      </c>
      <c r="D9" s="313">
        <v>532851</v>
      </c>
      <c r="E9" s="326">
        <v>309015</v>
      </c>
      <c r="F9" s="303">
        <v>32866</v>
      </c>
      <c r="G9" s="303">
        <v>24577</v>
      </c>
      <c r="H9" s="303"/>
      <c r="I9" s="303">
        <v>17508</v>
      </c>
      <c r="J9" s="303">
        <v>19907</v>
      </c>
      <c r="K9" s="303"/>
      <c r="L9" s="303">
        <v>851841</v>
      </c>
      <c r="M9" s="303">
        <v>448879</v>
      </c>
      <c r="N9" s="303"/>
      <c r="O9" s="303">
        <v>28720</v>
      </c>
      <c r="P9" s="303">
        <v>19390</v>
      </c>
      <c r="Q9" s="303"/>
      <c r="R9" s="303">
        <v>27568</v>
      </c>
      <c r="S9" s="313">
        <v>20099</v>
      </c>
      <c r="T9" s="403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114" t="s">
        <v>97</v>
      </c>
      <c r="B10" s="126">
        <v>2014</v>
      </c>
      <c r="C10" s="87">
        <v>975508</v>
      </c>
      <c r="D10" s="88">
        <v>553149</v>
      </c>
      <c r="E10" s="89">
        <v>317289</v>
      </c>
      <c r="F10" s="87">
        <v>29260</v>
      </c>
      <c r="G10" s="87">
        <v>23232</v>
      </c>
      <c r="H10" s="87"/>
      <c r="I10" s="87">
        <v>17911</v>
      </c>
      <c r="J10" s="87">
        <v>20327</v>
      </c>
      <c r="K10" s="87"/>
      <c r="L10" s="87">
        <v>869473</v>
      </c>
      <c r="M10" s="87">
        <v>468556</v>
      </c>
      <c r="N10" s="87"/>
      <c r="O10" s="87">
        <v>28593</v>
      </c>
      <c r="P10" s="87">
        <v>19210</v>
      </c>
      <c r="Q10" s="87"/>
      <c r="R10" s="87">
        <v>30271</v>
      </c>
      <c r="S10" s="88">
        <v>21824</v>
      </c>
      <c r="T10" s="403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327" t="s">
        <v>98</v>
      </c>
      <c r="B11" s="323">
        <v>2015</v>
      </c>
      <c r="C11" s="303">
        <v>953570</v>
      </c>
      <c r="D11" s="313">
        <v>555179</v>
      </c>
      <c r="E11" s="326">
        <v>302466</v>
      </c>
      <c r="F11" s="303">
        <v>28378</v>
      </c>
      <c r="G11" s="303">
        <v>23595</v>
      </c>
      <c r="H11" s="303"/>
      <c r="I11" s="303">
        <v>17839</v>
      </c>
      <c r="J11" s="303">
        <v>20432</v>
      </c>
      <c r="K11" s="303"/>
      <c r="L11" s="303">
        <v>849252</v>
      </c>
      <c r="M11" s="303">
        <v>469392</v>
      </c>
      <c r="N11" s="303"/>
      <c r="O11" s="303">
        <v>27155</v>
      </c>
      <c r="P11" s="303">
        <v>18989</v>
      </c>
      <c r="Q11" s="303"/>
      <c r="R11" s="303">
        <v>30946</v>
      </c>
      <c r="S11" s="313">
        <v>22771</v>
      </c>
      <c r="T11" s="403"/>
      <c r="U11" s="100"/>
      <c r="V11" s="160"/>
      <c r="W11" s="160"/>
      <c r="X11" s="236"/>
      <c r="Y11" s="100"/>
      <c r="Z11" s="236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114" t="s">
        <v>99</v>
      </c>
      <c r="B12" s="126">
        <v>2016</v>
      </c>
      <c r="C12" s="87">
        <v>960888</v>
      </c>
      <c r="D12" s="88">
        <v>543372</v>
      </c>
      <c r="E12" s="89">
        <v>306641</v>
      </c>
      <c r="F12" s="87">
        <v>26758</v>
      </c>
      <c r="G12" s="87">
        <v>21842</v>
      </c>
      <c r="H12" s="87"/>
      <c r="I12" s="87">
        <v>16333</v>
      </c>
      <c r="J12" s="87">
        <v>18317</v>
      </c>
      <c r="K12" s="87"/>
      <c r="L12" s="87">
        <v>860549</v>
      </c>
      <c r="M12" s="87">
        <v>463933</v>
      </c>
      <c r="N12" s="87"/>
      <c r="O12" s="87">
        <v>25810</v>
      </c>
      <c r="P12" s="87">
        <v>16596</v>
      </c>
      <c r="Q12" s="87"/>
      <c r="R12" s="87">
        <v>31438</v>
      </c>
      <c r="S12" s="88">
        <v>22684</v>
      </c>
      <c r="T12" s="403"/>
      <c r="U12" s="100"/>
      <c r="V12" s="236"/>
      <c r="W12" s="173"/>
      <c r="X12" s="236"/>
      <c r="Y12" s="100"/>
      <c r="Z12" s="236"/>
      <c r="AA12" s="100"/>
      <c r="AB12" s="100"/>
      <c r="AC12" s="100"/>
      <c r="AD12" s="100"/>
      <c r="AE12" s="100"/>
      <c r="AF12" s="100"/>
      <c r="AG12" s="100"/>
    </row>
    <row r="13" spans="1:33" s="35" customFormat="1" ht="12.75" customHeight="1">
      <c r="A13" s="327" t="s">
        <v>103</v>
      </c>
      <c r="B13" s="323">
        <v>2017</v>
      </c>
      <c r="C13" s="303">
        <v>1019993</v>
      </c>
      <c r="D13" s="313">
        <v>576934</v>
      </c>
      <c r="E13" s="326">
        <v>317070</v>
      </c>
      <c r="F13" s="303">
        <v>31542</v>
      </c>
      <c r="G13" s="303">
        <v>25012</v>
      </c>
      <c r="H13" s="303"/>
      <c r="I13" s="303">
        <v>16865</v>
      </c>
      <c r="J13" s="303">
        <v>18654</v>
      </c>
      <c r="K13" s="303"/>
      <c r="L13" s="303">
        <v>910481</v>
      </c>
      <c r="M13" s="303">
        <v>490310</v>
      </c>
      <c r="N13" s="303"/>
      <c r="O13" s="303">
        <v>27629</v>
      </c>
      <c r="P13" s="303">
        <v>18304</v>
      </c>
      <c r="Q13" s="303"/>
      <c r="R13" s="303">
        <v>33476</v>
      </c>
      <c r="S13" s="313">
        <v>24655</v>
      </c>
      <c r="T13" s="403"/>
      <c r="U13" s="100"/>
      <c r="V13" s="160"/>
      <c r="W13" s="160"/>
      <c r="X13" s="236"/>
      <c r="Y13" s="100"/>
      <c r="Z13" s="236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114" t="s">
        <v>104</v>
      </c>
      <c r="B14" s="126">
        <v>2018</v>
      </c>
      <c r="C14" s="87">
        <v>1051429.969</v>
      </c>
      <c r="D14" s="88">
        <v>606695.835</v>
      </c>
      <c r="E14" s="89">
        <v>316589.5</v>
      </c>
      <c r="F14" s="87">
        <v>31545.002</v>
      </c>
      <c r="G14" s="87">
        <v>25839.113</v>
      </c>
      <c r="H14" s="87"/>
      <c r="I14" s="87">
        <v>18051.258</v>
      </c>
      <c r="J14" s="87">
        <v>20987.113</v>
      </c>
      <c r="K14" s="87"/>
      <c r="L14" s="87">
        <v>941442.025</v>
      </c>
      <c r="M14" s="87">
        <v>516579.148</v>
      </c>
      <c r="N14" s="87"/>
      <c r="O14" s="87">
        <v>24597.309</v>
      </c>
      <c r="P14" s="87">
        <v>16119.32</v>
      </c>
      <c r="Q14" s="87"/>
      <c r="R14" s="87">
        <v>35794.375</v>
      </c>
      <c r="S14" s="88">
        <v>27171.141</v>
      </c>
      <c r="T14" s="403"/>
      <c r="U14" s="100"/>
      <c r="V14" s="236"/>
      <c r="W14" s="173"/>
      <c r="X14" s="236"/>
      <c r="Y14" s="100"/>
      <c r="Z14" s="236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327" t="s">
        <v>105</v>
      </c>
      <c r="B15" s="323">
        <v>2019</v>
      </c>
      <c r="C15" s="303">
        <v>1000279.876</v>
      </c>
      <c r="D15" s="313">
        <v>588006.004</v>
      </c>
      <c r="E15" s="326">
        <v>311502.002</v>
      </c>
      <c r="F15" s="303">
        <v>28892.276</v>
      </c>
      <c r="G15" s="303">
        <v>24154.067</v>
      </c>
      <c r="H15" s="303"/>
      <c r="I15" s="303">
        <v>17070.63</v>
      </c>
      <c r="J15" s="303">
        <v>20082.521</v>
      </c>
      <c r="K15" s="303"/>
      <c r="L15" s="303">
        <v>895933.416</v>
      </c>
      <c r="M15" s="303">
        <v>501754.4</v>
      </c>
      <c r="N15" s="303"/>
      <c r="O15" s="303">
        <v>23105.729</v>
      </c>
      <c r="P15" s="303">
        <v>14873.381</v>
      </c>
      <c r="Q15" s="303"/>
      <c r="R15" s="303">
        <v>34686.425</v>
      </c>
      <c r="S15" s="313">
        <v>26800.759</v>
      </c>
      <c r="T15" s="403"/>
      <c r="U15" s="100"/>
      <c r="V15" s="160"/>
      <c r="W15" s="160"/>
      <c r="X15" s="236"/>
      <c r="Y15" s="100"/>
      <c r="Z15" s="236"/>
      <c r="AA15" s="100"/>
      <c r="AB15" s="100"/>
      <c r="AC15" s="100"/>
      <c r="AD15" s="100"/>
      <c r="AE15" s="100"/>
      <c r="AF15" s="100"/>
      <c r="AG15" s="100"/>
    </row>
    <row r="16" spans="1:26" s="100" customFormat="1" ht="12.75">
      <c r="A16" s="127" t="s">
        <v>112</v>
      </c>
      <c r="B16" s="128">
        <v>2020</v>
      </c>
      <c r="C16" s="80">
        <v>821467.057</v>
      </c>
      <c r="D16" s="81">
        <v>495104.56200000003</v>
      </c>
      <c r="E16" s="82">
        <v>264450.1940000001</v>
      </c>
      <c r="F16" s="80">
        <v>26164.542999999998</v>
      </c>
      <c r="G16" s="80">
        <v>21754.755</v>
      </c>
      <c r="H16" s="80"/>
      <c r="I16" s="80">
        <v>14353.938999999997</v>
      </c>
      <c r="J16" s="80">
        <v>17202.54</v>
      </c>
      <c r="K16" s="80"/>
      <c r="L16" s="80">
        <v>734824.0499999999</v>
      </c>
      <c r="M16" s="80">
        <v>422624.501</v>
      </c>
      <c r="N16" s="80"/>
      <c r="O16" s="80">
        <v>18788.515</v>
      </c>
      <c r="P16" s="80">
        <v>12005.253</v>
      </c>
      <c r="Q16" s="80"/>
      <c r="R16" s="80">
        <v>27336.01</v>
      </c>
      <c r="S16" s="81">
        <v>21517.513</v>
      </c>
      <c r="T16" s="403"/>
      <c r="V16" s="236"/>
      <c r="W16" s="173"/>
      <c r="X16" s="236"/>
      <c r="Z16" s="236"/>
    </row>
    <row r="17" spans="1:26" s="100" customFormat="1" ht="12.75">
      <c r="A17" s="127" t="s">
        <v>115</v>
      </c>
      <c r="B17" s="128">
        <v>2021</v>
      </c>
      <c r="C17" s="80">
        <v>904439.851</v>
      </c>
      <c r="D17" s="81">
        <v>570890.647</v>
      </c>
      <c r="E17" s="82">
        <v>287981.297</v>
      </c>
      <c r="F17" s="80">
        <v>31483.05</v>
      </c>
      <c r="G17" s="80">
        <v>27088.671</v>
      </c>
      <c r="H17" s="80"/>
      <c r="I17" s="80">
        <v>17598.4</v>
      </c>
      <c r="J17" s="80">
        <v>21022.351</v>
      </c>
      <c r="K17" s="80"/>
      <c r="L17" s="80">
        <v>798454.752</v>
      </c>
      <c r="M17" s="80">
        <v>479482.725</v>
      </c>
      <c r="N17" s="80"/>
      <c r="O17" s="80">
        <v>22975.566</v>
      </c>
      <c r="P17" s="80">
        <v>15482.843</v>
      </c>
      <c r="Q17" s="80"/>
      <c r="R17" s="80">
        <v>33928.083</v>
      </c>
      <c r="S17" s="81">
        <v>27814.057</v>
      </c>
      <c r="T17" s="403"/>
      <c r="V17" s="160"/>
      <c r="W17" s="160"/>
      <c r="X17" s="236"/>
      <c r="Z17" s="236"/>
    </row>
    <row r="18" spans="1:28" s="100" customFormat="1" ht="12.75">
      <c r="A18" s="108" t="s">
        <v>113</v>
      </c>
      <c r="B18" s="96">
        <v>2022</v>
      </c>
      <c r="C18" s="160">
        <f aca="true" t="shared" si="0" ref="C18:D22">F18+I18+L18+O18+R18</f>
        <v>69593.929</v>
      </c>
      <c r="D18" s="78">
        <f t="shared" si="0"/>
        <v>47450.925</v>
      </c>
      <c r="E18" s="79">
        <v>22193.485</v>
      </c>
      <c r="F18" s="160">
        <v>2530.629</v>
      </c>
      <c r="G18" s="160">
        <v>2281.819</v>
      </c>
      <c r="H18" s="160"/>
      <c r="I18" s="160">
        <v>1320.319</v>
      </c>
      <c r="J18" s="160">
        <v>1637.53</v>
      </c>
      <c r="K18" s="160"/>
      <c r="L18" s="160">
        <v>61234.671</v>
      </c>
      <c r="M18" s="160">
        <v>39946.415</v>
      </c>
      <c r="N18" s="160"/>
      <c r="O18" s="160">
        <v>1760.318</v>
      </c>
      <c r="P18" s="160">
        <v>1283.589</v>
      </c>
      <c r="Q18" s="160"/>
      <c r="R18" s="160">
        <v>2747.992</v>
      </c>
      <c r="S18" s="78">
        <v>2301.572</v>
      </c>
      <c r="T18" s="403"/>
      <c r="U18" s="101"/>
      <c r="V18" s="236"/>
      <c r="W18" s="173"/>
      <c r="X18" s="236"/>
      <c r="Z18" s="236"/>
      <c r="AB18" s="115"/>
    </row>
    <row r="19" spans="1:26" s="100" customFormat="1" ht="12.75">
      <c r="A19" s="114" t="s">
        <v>6</v>
      </c>
      <c r="B19" s="115"/>
      <c r="C19" s="236">
        <f t="shared" si="0"/>
        <v>73009.224</v>
      </c>
      <c r="D19" s="88">
        <f t="shared" si="0"/>
        <v>49465.807</v>
      </c>
      <c r="E19" s="89">
        <v>24025.744</v>
      </c>
      <c r="F19" s="236">
        <v>2579.236</v>
      </c>
      <c r="G19" s="236">
        <v>2380.766</v>
      </c>
      <c r="H19" s="236"/>
      <c r="I19" s="236">
        <v>1300.84</v>
      </c>
      <c r="J19" s="236">
        <v>1739.55</v>
      </c>
      <c r="K19" s="236"/>
      <c r="L19" s="236">
        <v>64333.262</v>
      </c>
      <c r="M19" s="236">
        <v>41540.917</v>
      </c>
      <c r="N19" s="236"/>
      <c r="O19" s="236">
        <v>1825.62</v>
      </c>
      <c r="P19" s="236">
        <v>1334.734</v>
      </c>
      <c r="Q19" s="236"/>
      <c r="R19" s="236">
        <v>2970.266</v>
      </c>
      <c r="S19" s="88">
        <v>2469.84</v>
      </c>
      <c r="V19" s="160"/>
      <c r="W19" s="160"/>
      <c r="X19" s="236"/>
      <c r="Z19" s="236"/>
    </row>
    <row r="20" spans="1:33" ht="12.75">
      <c r="A20" s="108" t="s">
        <v>7</v>
      </c>
      <c r="B20" s="96"/>
      <c r="C20" s="160">
        <f t="shared" si="0"/>
        <v>82042.048</v>
      </c>
      <c r="D20" s="78">
        <f t="shared" si="0"/>
        <v>55607.623999999996</v>
      </c>
      <c r="E20" s="79">
        <v>26920.74</v>
      </c>
      <c r="F20" s="160">
        <v>2812.351</v>
      </c>
      <c r="G20" s="160">
        <v>2582.039</v>
      </c>
      <c r="H20" s="160"/>
      <c r="I20" s="160">
        <v>1467.02</v>
      </c>
      <c r="J20" s="160">
        <v>1878.934</v>
      </c>
      <c r="K20" s="160"/>
      <c r="L20" s="160">
        <v>72440.399</v>
      </c>
      <c r="M20" s="160">
        <v>46999.255</v>
      </c>
      <c r="N20" s="160"/>
      <c r="O20" s="160">
        <v>2061.233</v>
      </c>
      <c r="P20" s="160">
        <v>1475.18</v>
      </c>
      <c r="Q20" s="160"/>
      <c r="R20" s="160">
        <v>3261.045</v>
      </c>
      <c r="S20" s="78">
        <v>2672.216</v>
      </c>
      <c r="U20" s="100"/>
      <c r="V20" s="236"/>
      <c r="W20" s="173"/>
      <c r="X20" s="236"/>
      <c r="Y20" s="101"/>
      <c r="Z20" s="173"/>
      <c r="AA20" s="101"/>
      <c r="AB20" s="101"/>
      <c r="AC20" s="101"/>
      <c r="AD20" s="101"/>
      <c r="AE20" s="101"/>
      <c r="AF20" s="101"/>
      <c r="AG20" s="101"/>
    </row>
    <row r="21" spans="1:33" s="106" customFormat="1" ht="12.75">
      <c r="A21" s="114" t="s">
        <v>8</v>
      </c>
      <c r="B21" s="115"/>
      <c r="C21" s="236">
        <f t="shared" si="0"/>
        <v>72917.295</v>
      </c>
      <c r="D21" s="88">
        <f t="shared" si="0"/>
        <v>51315.722</v>
      </c>
      <c r="E21" s="89">
        <v>23338.478</v>
      </c>
      <c r="F21" s="236">
        <v>2641.506</v>
      </c>
      <c r="G21" s="236">
        <v>2451.894</v>
      </c>
      <c r="H21" s="236"/>
      <c r="I21" s="236">
        <v>1467.861</v>
      </c>
      <c r="J21" s="236">
        <v>1922.125</v>
      </c>
      <c r="K21" s="236"/>
      <c r="L21" s="236">
        <v>63923.735</v>
      </c>
      <c r="M21" s="236">
        <v>43069.777</v>
      </c>
      <c r="N21" s="236"/>
      <c r="O21" s="236">
        <v>1744.855</v>
      </c>
      <c r="P21" s="236">
        <v>1277.277</v>
      </c>
      <c r="Q21" s="236"/>
      <c r="R21" s="236">
        <v>3139.338</v>
      </c>
      <c r="S21" s="88">
        <v>2594.649</v>
      </c>
      <c r="U21" s="100"/>
      <c r="V21" s="160"/>
      <c r="W21" s="160"/>
      <c r="X21" s="236"/>
      <c r="Y21" s="100"/>
      <c r="Z21" s="236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160">
        <f t="shared" si="0"/>
        <v>56829</v>
      </c>
      <c r="D22" s="78">
        <f t="shared" si="0"/>
        <v>40255</v>
      </c>
      <c r="E22" s="79">
        <v>18073</v>
      </c>
      <c r="F22" s="160">
        <v>2258</v>
      </c>
      <c r="G22" s="160">
        <v>1983</v>
      </c>
      <c r="H22" s="160"/>
      <c r="I22" s="160">
        <v>1258</v>
      </c>
      <c r="J22" s="160">
        <v>1506</v>
      </c>
      <c r="K22" s="160"/>
      <c r="L22" s="160">
        <v>49300</v>
      </c>
      <c r="M22" s="160">
        <v>33656</v>
      </c>
      <c r="N22" s="160"/>
      <c r="O22" s="160">
        <v>1466</v>
      </c>
      <c r="P22" s="160">
        <v>1031</v>
      </c>
      <c r="Q22" s="160"/>
      <c r="R22" s="160">
        <v>2547</v>
      </c>
      <c r="S22" s="78">
        <v>2079</v>
      </c>
      <c r="U22" s="100"/>
      <c r="V22" s="236"/>
      <c r="W22" s="173"/>
      <c r="X22" s="236"/>
      <c r="Y22" s="100"/>
      <c r="Z22" s="236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4" t="s">
        <v>10</v>
      </c>
      <c r="B23" s="115"/>
      <c r="C23" s="236">
        <f aca="true" t="shared" si="1" ref="C23:D28">F23+I23+L23+O23+R23</f>
        <v>73382.925</v>
      </c>
      <c r="D23" s="88">
        <f t="shared" si="1"/>
        <v>51106.227999999996</v>
      </c>
      <c r="E23" s="89">
        <v>24563</v>
      </c>
      <c r="F23" s="236">
        <v>2332.937</v>
      </c>
      <c r="G23" s="236">
        <v>2281.701</v>
      </c>
      <c r="H23" s="236"/>
      <c r="I23" s="236">
        <v>1432.833</v>
      </c>
      <c r="J23" s="236">
        <v>1855.026</v>
      </c>
      <c r="K23" s="236"/>
      <c r="L23" s="236">
        <v>64684.836</v>
      </c>
      <c r="M23" s="236">
        <v>42939.356</v>
      </c>
      <c r="N23" s="236"/>
      <c r="O23" s="236">
        <v>1735.393</v>
      </c>
      <c r="P23" s="236">
        <v>1295.505</v>
      </c>
      <c r="Q23" s="236"/>
      <c r="R23" s="236">
        <v>3196.926</v>
      </c>
      <c r="S23" s="88">
        <v>2734.64</v>
      </c>
      <c r="U23" s="100"/>
      <c r="V23" s="100"/>
      <c r="W23" s="100"/>
      <c r="X23" s="236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160">
        <f t="shared" si="1"/>
        <v>76359.099</v>
      </c>
      <c r="D24" s="78">
        <f t="shared" si="1"/>
        <v>52928.807</v>
      </c>
      <c r="E24" s="79">
        <v>24630.706</v>
      </c>
      <c r="F24" s="160">
        <v>2376.688</v>
      </c>
      <c r="G24" s="160">
        <v>2307.9</v>
      </c>
      <c r="H24" s="160"/>
      <c r="I24" s="160">
        <v>1429.22</v>
      </c>
      <c r="J24" s="160">
        <v>1836.077</v>
      </c>
      <c r="K24" s="160"/>
      <c r="L24" s="160">
        <v>67574.113</v>
      </c>
      <c r="M24" s="160">
        <v>44740.882</v>
      </c>
      <c r="N24" s="160"/>
      <c r="O24" s="160">
        <v>1839.706</v>
      </c>
      <c r="P24" s="160">
        <v>1365.627</v>
      </c>
      <c r="Q24" s="160"/>
      <c r="R24" s="160">
        <v>3139.372</v>
      </c>
      <c r="S24" s="78">
        <v>2678.321</v>
      </c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4" t="s">
        <v>12</v>
      </c>
      <c r="B25" s="115"/>
      <c r="C25" s="236">
        <f t="shared" si="1"/>
        <v>64728.876</v>
      </c>
      <c r="D25" s="88">
        <f t="shared" si="1"/>
        <v>45986.645000000004</v>
      </c>
      <c r="E25" s="89">
        <v>20869.573</v>
      </c>
      <c r="F25" s="236">
        <v>2226.711</v>
      </c>
      <c r="G25" s="236">
        <v>2164.316</v>
      </c>
      <c r="H25" s="236"/>
      <c r="I25" s="236">
        <v>1221.486</v>
      </c>
      <c r="J25" s="236">
        <v>1566.849</v>
      </c>
      <c r="K25" s="236"/>
      <c r="L25" s="236">
        <v>57041.1</v>
      </c>
      <c r="M25" s="236">
        <v>38782.832</v>
      </c>
      <c r="N25" s="236"/>
      <c r="O25" s="236">
        <v>1669.181</v>
      </c>
      <c r="P25" s="236">
        <v>1257.56</v>
      </c>
      <c r="Q25" s="236"/>
      <c r="R25" s="236">
        <v>2570.398</v>
      </c>
      <c r="S25" s="88">
        <v>2215.088</v>
      </c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160">
        <f>F26+I26+L26+O26+R26</f>
        <v>81004.78700000001</v>
      </c>
      <c r="D26" s="78">
        <f t="shared" si="1"/>
        <v>55854.85799999999</v>
      </c>
      <c r="E26" s="79">
        <v>26408.2</v>
      </c>
      <c r="F26" s="160">
        <v>2617.061</v>
      </c>
      <c r="G26" s="160">
        <v>2489.429</v>
      </c>
      <c r="H26" s="160"/>
      <c r="I26" s="160">
        <v>1531.439</v>
      </c>
      <c r="J26" s="160">
        <v>1903.751</v>
      </c>
      <c r="K26" s="160"/>
      <c r="L26" s="160">
        <v>71638.285</v>
      </c>
      <c r="M26" s="160">
        <v>47273.594</v>
      </c>
      <c r="N26" s="160"/>
      <c r="O26" s="160">
        <v>2090.932</v>
      </c>
      <c r="P26" s="160">
        <v>1523.365</v>
      </c>
      <c r="Q26" s="160"/>
      <c r="R26" s="160">
        <v>3127.07</v>
      </c>
      <c r="S26" s="78">
        <v>2664.719</v>
      </c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4" t="s">
        <v>14</v>
      </c>
      <c r="B27" s="115"/>
      <c r="C27" s="236">
        <f t="shared" si="1"/>
        <v>76239.006</v>
      </c>
      <c r="D27" s="88">
        <f t="shared" si="1"/>
        <v>53175.753</v>
      </c>
      <c r="E27" s="89">
        <v>24759.5</v>
      </c>
      <c r="F27" s="236">
        <v>2515.475</v>
      </c>
      <c r="G27" s="236">
        <v>2442.436</v>
      </c>
      <c r="H27" s="236"/>
      <c r="I27" s="236">
        <v>1392.786</v>
      </c>
      <c r="J27" s="236">
        <v>1808.584</v>
      </c>
      <c r="K27" s="236"/>
      <c r="L27" s="236">
        <v>67450.728</v>
      </c>
      <c r="M27" s="236">
        <v>44894.717</v>
      </c>
      <c r="N27" s="236"/>
      <c r="O27" s="236">
        <v>1926.954</v>
      </c>
      <c r="P27" s="236">
        <v>1445.82</v>
      </c>
      <c r="Q27" s="236"/>
      <c r="R27" s="236">
        <v>2953.063</v>
      </c>
      <c r="S27" s="88">
        <v>2584.196</v>
      </c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160">
        <f t="shared" si="1"/>
        <v>79299.074</v>
      </c>
      <c r="D28" s="78">
        <f t="shared" si="1"/>
        <v>54749.581</v>
      </c>
      <c r="E28" s="79">
        <v>25498.315</v>
      </c>
      <c r="F28" s="160">
        <v>2632.76</v>
      </c>
      <c r="G28" s="160">
        <v>2532.564</v>
      </c>
      <c r="H28" s="160"/>
      <c r="I28" s="160">
        <v>1574.913</v>
      </c>
      <c r="J28" s="160">
        <v>1924.118</v>
      </c>
      <c r="K28" s="160"/>
      <c r="L28" s="160">
        <v>69904.576</v>
      </c>
      <c r="M28" s="160">
        <v>46112.282</v>
      </c>
      <c r="N28" s="160"/>
      <c r="O28" s="160">
        <v>2039.434</v>
      </c>
      <c r="P28" s="160">
        <v>1528.646</v>
      </c>
      <c r="Q28" s="160"/>
      <c r="R28" s="160">
        <v>3147.391</v>
      </c>
      <c r="S28" s="78">
        <v>2651.971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4" t="s">
        <v>16</v>
      </c>
      <c r="B29" s="115"/>
      <c r="C29" s="236">
        <v>69820.348</v>
      </c>
      <c r="D29" s="88">
        <v>49415.939</v>
      </c>
      <c r="E29" s="89">
        <v>22605.981</v>
      </c>
      <c r="F29" s="236">
        <v>2333.241</v>
      </c>
      <c r="G29" s="236">
        <v>2271.112</v>
      </c>
      <c r="H29" s="236"/>
      <c r="I29" s="236">
        <v>1396.514</v>
      </c>
      <c r="J29" s="236">
        <v>1709.413</v>
      </c>
      <c r="K29" s="236"/>
      <c r="L29" s="236">
        <v>61497.478</v>
      </c>
      <c r="M29" s="236">
        <v>41644.761</v>
      </c>
      <c r="N29" s="236"/>
      <c r="O29" s="236">
        <v>1726.167</v>
      </c>
      <c r="P29" s="236">
        <v>1344.678</v>
      </c>
      <c r="Q29" s="236"/>
      <c r="R29" s="236">
        <v>2866.948</v>
      </c>
      <c r="S29" s="88">
        <v>2445.975</v>
      </c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71" t="s">
        <v>19</v>
      </c>
      <c r="B30" s="39"/>
      <c r="C30" s="92">
        <f>SUM(C18:C29)</f>
        <v>875225.611</v>
      </c>
      <c r="D30" s="93">
        <f>SUM(D18:D29)</f>
        <v>607312.8890000001</v>
      </c>
      <c r="E30" s="94">
        <f>SUM(E18:E29)</f>
        <v>283886.722</v>
      </c>
      <c r="F30" s="92">
        <f>SUM(F18:F29)</f>
        <v>29856.595</v>
      </c>
      <c r="G30" s="92">
        <f>SUM(G18:G29)</f>
        <v>28168.976000000002</v>
      </c>
      <c r="H30" s="92"/>
      <c r="I30" s="92">
        <f>SUM(I18:I29)</f>
        <v>16793.231</v>
      </c>
      <c r="J30" s="92">
        <f>SUM(J18:J29)</f>
        <v>21287.957</v>
      </c>
      <c r="K30" s="92"/>
      <c r="L30" s="92">
        <f>SUM(L18:L29)</f>
        <v>771023.183</v>
      </c>
      <c r="M30" s="92">
        <f>SUM(M18:M29)</f>
        <v>511600.788</v>
      </c>
      <c r="N30" s="92"/>
      <c r="O30" s="92">
        <f>SUM(O18:O29)</f>
        <v>21885.793000000005</v>
      </c>
      <c r="P30" s="92">
        <f>SUM(P18:P29)</f>
        <v>16162.981</v>
      </c>
      <c r="Q30" s="92"/>
      <c r="R30" s="92">
        <f>SUM(R18:R29)</f>
        <v>35666.809</v>
      </c>
      <c r="S30" s="93">
        <f>SUM(S18:S29)</f>
        <v>30092.186999999998</v>
      </c>
      <c r="U30" s="101"/>
      <c r="V30" s="101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18" t="s">
        <v>71</v>
      </c>
      <c r="B31" s="90"/>
      <c r="C31" s="36">
        <f>C17</f>
        <v>904439.851</v>
      </c>
      <c r="D31" s="36">
        <f aca="true" t="shared" si="2" ref="D31:S31">D17</f>
        <v>570890.647</v>
      </c>
      <c r="E31" s="38">
        <f t="shared" si="2"/>
        <v>287981.297</v>
      </c>
      <c r="F31" s="36">
        <f t="shared" si="2"/>
        <v>31483.05</v>
      </c>
      <c r="G31" s="36">
        <f t="shared" si="2"/>
        <v>27088.671</v>
      </c>
      <c r="H31" s="36">
        <f t="shared" si="2"/>
        <v>0</v>
      </c>
      <c r="I31" s="36">
        <f t="shared" si="2"/>
        <v>17598.4</v>
      </c>
      <c r="J31" s="36">
        <f t="shared" si="2"/>
        <v>21022.351</v>
      </c>
      <c r="K31" s="36">
        <f t="shared" si="2"/>
        <v>0</v>
      </c>
      <c r="L31" s="36">
        <f t="shared" si="2"/>
        <v>798454.752</v>
      </c>
      <c r="M31" s="36">
        <f t="shared" si="2"/>
        <v>479482.725</v>
      </c>
      <c r="N31" s="36">
        <f t="shared" si="2"/>
        <v>0</v>
      </c>
      <c r="O31" s="36">
        <f t="shared" si="2"/>
        <v>22975.566</v>
      </c>
      <c r="P31" s="36">
        <f t="shared" si="2"/>
        <v>15482.843</v>
      </c>
      <c r="Q31" s="36">
        <f t="shared" si="2"/>
        <v>0</v>
      </c>
      <c r="R31" s="36">
        <f t="shared" si="2"/>
        <v>33928.083</v>
      </c>
      <c r="S31" s="37">
        <f t="shared" si="2"/>
        <v>27814.057</v>
      </c>
      <c r="U31" s="101"/>
      <c r="V31" s="101"/>
      <c r="W31" s="101"/>
      <c r="X31" s="101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171" t="s">
        <v>54</v>
      </c>
      <c r="B32" s="39"/>
      <c r="C32" s="10">
        <v>1</v>
      </c>
      <c r="D32" s="11">
        <v>1</v>
      </c>
      <c r="E32" s="12">
        <f>E30/$C$30</f>
        <v>0.3243583350761887</v>
      </c>
      <c r="F32" s="10">
        <f>F30/$C$30</f>
        <v>0.034113027115245144</v>
      </c>
      <c r="G32" s="10">
        <f>G30/$D$30</f>
        <v>0.046382970805021066</v>
      </c>
      <c r="H32" s="39"/>
      <c r="I32" s="10">
        <f>I30/$C$30</f>
        <v>0.019187316720328466</v>
      </c>
      <c r="J32" s="10">
        <f>J30/$D$30</f>
        <v>0.035052700816300304</v>
      </c>
      <c r="K32" s="39"/>
      <c r="L32" s="10">
        <f>L30/$C$30</f>
        <v>0.8809422088540779</v>
      </c>
      <c r="M32" s="10">
        <f>M30/$D$30</f>
        <v>0.8424006756095702</v>
      </c>
      <c r="N32" s="39"/>
      <c r="O32" s="10">
        <f>O30/$C$30</f>
        <v>0.025005887310580545</v>
      </c>
      <c r="P32" s="10">
        <f>P30/$D$30</f>
        <v>0.026613927174530948</v>
      </c>
      <c r="Q32" s="39"/>
      <c r="R32" s="10">
        <f>R30/$C$30</f>
        <v>0.04075155999976788</v>
      </c>
      <c r="S32" s="11">
        <f>S30/$D$30</f>
        <v>0.04954972559457732</v>
      </c>
      <c r="U32" s="273"/>
      <c r="V32" s="273"/>
      <c r="W32" s="101"/>
      <c r="X32" s="101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ht="12.75">
      <c r="A33" s="149" t="s">
        <v>18</v>
      </c>
      <c r="B33" s="150"/>
      <c r="C33" s="40">
        <f>C30/C31</f>
        <v>0.967699079195041</v>
      </c>
      <c r="D33" s="41">
        <f>D30/D31</f>
        <v>1.0637989818039533</v>
      </c>
      <c r="E33" s="42">
        <f>E30/E31</f>
        <v>0.9857818023508659</v>
      </c>
      <c r="F33" s="40">
        <f>F30/F31</f>
        <v>0.9483387092419573</v>
      </c>
      <c r="G33" s="40">
        <f>G30/G31</f>
        <v>1.039880324878249</v>
      </c>
      <c r="H33" s="40"/>
      <c r="I33" s="40">
        <f>I30/I31</f>
        <v>0.9542476020547321</v>
      </c>
      <c r="J33" s="40">
        <f>J30/J31</f>
        <v>1.012634457487652</v>
      </c>
      <c r="K33" s="40"/>
      <c r="L33" s="40">
        <f>L30/L31</f>
        <v>0.9656441784192675</v>
      </c>
      <c r="M33" s="40">
        <f>M30/M31</f>
        <v>1.0669848178576193</v>
      </c>
      <c r="N33" s="40"/>
      <c r="O33" s="40">
        <f>O30/O31</f>
        <v>0.9525681761224079</v>
      </c>
      <c r="P33" s="40">
        <f>P30/P31</f>
        <v>1.0439284955611834</v>
      </c>
      <c r="Q33" s="40"/>
      <c r="R33" s="40">
        <f>R30/R31</f>
        <v>1.0512473987993958</v>
      </c>
      <c r="S33" s="41">
        <f>S30/S31</f>
        <v>1.0819057068877078</v>
      </c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8" t="s">
        <v>117</v>
      </c>
      <c r="B34" s="96">
        <v>2023</v>
      </c>
      <c r="C34" s="160">
        <f>F34+I34+L34+O34+R34</f>
        <v>62745.456</v>
      </c>
      <c r="D34" s="78">
        <f>G34+J34+M34+P34+S34</f>
        <v>45479.096000000005</v>
      </c>
      <c r="E34" s="79">
        <v>19202.182</v>
      </c>
      <c r="F34" s="371">
        <v>2310.813</v>
      </c>
      <c r="G34" s="371">
        <v>2197.169</v>
      </c>
      <c r="H34" s="160"/>
      <c r="I34" s="371">
        <v>1221.297</v>
      </c>
      <c r="J34" s="371">
        <v>1546.475</v>
      </c>
      <c r="K34" s="160"/>
      <c r="L34" s="371">
        <v>54832.932</v>
      </c>
      <c r="M34" s="371">
        <v>38180.472</v>
      </c>
      <c r="N34" s="160"/>
      <c r="O34" s="371">
        <v>1631.859</v>
      </c>
      <c r="P34" s="371">
        <v>1248.72</v>
      </c>
      <c r="Q34" s="160"/>
      <c r="R34" s="371">
        <v>2748.555</v>
      </c>
      <c r="S34" s="373">
        <v>2306.26</v>
      </c>
      <c r="U34" s="100"/>
      <c r="V34" s="100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4" t="s">
        <v>6</v>
      </c>
      <c r="B35" s="115"/>
      <c r="C35" s="236">
        <f aca="true" t="shared" si="3" ref="C35:C41">F35+I35+L35+O35+R35</f>
        <v>72482.52699999999</v>
      </c>
      <c r="D35" s="88">
        <f aca="true" t="shared" si="4" ref="D35:D41">G35+J35+M35+P35+S35</f>
        <v>51196.877</v>
      </c>
      <c r="E35" s="89">
        <v>22995.557</v>
      </c>
      <c r="F35" s="372">
        <v>2437.227</v>
      </c>
      <c r="G35" s="372">
        <v>2356.751</v>
      </c>
      <c r="H35" s="236"/>
      <c r="I35" s="372">
        <v>1250.069</v>
      </c>
      <c r="J35" s="372">
        <v>1684.73</v>
      </c>
      <c r="K35" s="236"/>
      <c r="L35" s="372">
        <v>63970.339</v>
      </c>
      <c r="M35" s="372">
        <v>43270.889</v>
      </c>
      <c r="N35" s="236"/>
      <c r="O35" s="372">
        <v>1749.458</v>
      </c>
      <c r="P35" s="372">
        <v>1336.475</v>
      </c>
      <c r="Q35" s="236"/>
      <c r="R35" s="372">
        <v>3075.434</v>
      </c>
      <c r="S35" s="374">
        <v>2548.032</v>
      </c>
      <c r="T35" s="100"/>
      <c r="U35" s="100"/>
      <c r="V35" s="100"/>
      <c r="W35" s="100"/>
      <c r="X35" s="100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160">
        <f>F36+I36+L36+O36+R36</f>
        <v>84741.021</v>
      </c>
      <c r="D36" s="78">
        <f>G36+J36+M36+P36+S36</f>
        <v>59757.384000000005</v>
      </c>
      <c r="E36" s="79">
        <v>27019.042</v>
      </c>
      <c r="F36" s="408">
        <v>2529.206</v>
      </c>
      <c r="G36" s="408">
        <v>2431.76</v>
      </c>
      <c r="H36" s="408"/>
      <c r="I36" s="408">
        <v>1359.699</v>
      </c>
      <c r="J36" s="408">
        <v>1749.47</v>
      </c>
      <c r="K36" s="408"/>
      <c r="L36" s="408">
        <v>75409.64</v>
      </c>
      <c r="M36" s="408">
        <v>51260.655</v>
      </c>
      <c r="N36" s="408"/>
      <c r="O36" s="408">
        <v>1952.538</v>
      </c>
      <c r="P36" s="408">
        <v>1444.25</v>
      </c>
      <c r="Q36" s="408"/>
      <c r="R36" s="408">
        <v>3489.938</v>
      </c>
      <c r="S36" s="409">
        <v>2871.249</v>
      </c>
      <c r="T36" s="100"/>
      <c r="U36" s="100"/>
      <c r="V36" s="100"/>
      <c r="W36" s="100"/>
      <c r="X36" s="100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4" t="s">
        <v>8</v>
      </c>
      <c r="B37" s="115"/>
      <c r="C37" s="236">
        <f t="shared" si="3"/>
        <v>0</v>
      </c>
      <c r="D37" s="88">
        <f t="shared" si="4"/>
        <v>0</v>
      </c>
      <c r="E37" s="89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88"/>
      <c r="T37" s="100"/>
      <c r="U37" s="100"/>
      <c r="V37" s="100"/>
      <c r="W37" s="100"/>
      <c r="X37" s="100"/>
      <c r="Y37" s="100"/>
      <c r="Z37" s="100"/>
      <c r="AA37" s="101"/>
      <c r="AB37" s="101"/>
      <c r="AC37" s="101"/>
      <c r="AD37" s="101"/>
      <c r="AE37" s="101"/>
      <c r="AF37" s="101"/>
      <c r="AG37" s="101"/>
    </row>
    <row r="38" spans="1:33" s="35" customFormat="1" ht="12.75">
      <c r="A38" s="108" t="s">
        <v>9</v>
      </c>
      <c r="B38" s="96"/>
      <c r="C38" s="160">
        <f t="shared" si="3"/>
        <v>0</v>
      </c>
      <c r="D38" s="78">
        <f t="shared" si="4"/>
        <v>0</v>
      </c>
      <c r="E38" s="79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78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</row>
    <row r="39" spans="1:33" s="35" customFormat="1" ht="12.75">
      <c r="A39" s="114" t="s">
        <v>10</v>
      </c>
      <c r="B39" s="115"/>
      <c r="C39" s="236">
        <f>F39+I39+L39+O39+R39</f>
        <v>0</v>
      </c>
      <c r="D39" s="88">
        <f>G39+J39+M39+P39+S39</f>
        <v>0</v>
      </c>
      <c r="E39" s="89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88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96"/>
      <c r="C40" s="160">
        <f>F40+I40+L40+O40+R40</f>
        <v>0</v>
      </c>
      <c r="D40" s="78">
        <f>G40+J40+M40+P40+S40</f>
        <v>0</v>
      </c>
      <c r="E40" s="7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4" t="s">
        <v>12</v>
      </c>
      <c r="B41" s="115"/>
      <c r="C41" s="236">
        <f t="shared" si="3"/>
        <v>0</v>
      </c>
      <c r="D41" s="88">
        <f t="shared" si="4"/>
        <v>0</v>
      </c>
      <c r="E41" s="89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88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60">
        <f aca="true" t="shared" si="5" ref="C42:D45">F42+I42+L42+O42+R42</f>
        <v>0</v>
      </c>
      <c r="D42" s="78">
        <f t="shared" si="5"/>
        <v>0</v>
      </c>
      <c r="E42" s="7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4" t="s">
        <v>14</v>
      </c>
      <c r="B43" s="115"/>
      <c r="C43" s="236">
        <f t="shared" si="5"/>
        <v>0</v>
      </c>
      <c r="D43" s="88">
        <f t="shared" si="5"/>
        <v>0</v>
      </c>
      <c r="E43" s="89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8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60">
        <f t="shared" si="5"/>
        <v>0</v>
      </c>
      <c r="D44" s="78">
        <f t="shared" si="5"/>
        <v>0</v>
      </c>
      <c r="E44" s="79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4" t="s">
        <v>16</v>
      </c>
      <c r="B45" s="115"/>
      <c r="C45" s="160">
        <f t="shared" si="5"/>
        <v>0</v>
      </c>
      <c r="D45" s="78">
        <f t="shared" si="5"/>
        <v>0</v>
      </c>
      <c r="E45" s="89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88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71" t="s">
        <v>19</v>
      </c>
      <c r="B46" s="39"/>
      <c r="C46" s="92">
        <f>SUM(C34:C45)</f>
        <v>219969.00399999996</v>
      </c>
      <c r="D46" s="93">
        <f>SUM(D34:D45)</f>
        <v>156433.35700000002</v>
      </c>
      <c r="E46" s="94">
        <f>SUM(E34:E45)</f>
        <v>69216.781</v>
      </c>
      <c r="F46" s="92">
        <f>SUM(F34:F45)</f>
        <v>7277.246</v>
      </c>
      <c r="G46" s="92">
        <f>SUM(G34:G45)</f>
        <v>6985.68</v>
      </c>
      <c r="H46" s="92"/>
      <c r="I46" s="92">
        <f>SUM(I34:I45)</f>
        <v>3831.065</v>
      </c>
      <c r="J46" s="92">
        <f>SUM(J34:J45)</f>
        <v>4980.675</v>
      </c>
      <c r="K46" s="92"/>
      <c r="L46" s="92">
        <f>SUM(L34:L45)</f>
        <v>194212.91100000002</v>
      </c>
      <c r="M46" s="92">
        <f>SUM(M34:M45)</f>
        <v>132712.016</v>
      </c>
      <c r="N46" s="92"/>
      <c r="O46" s="92">
        <f>SUM(O34:O45)</f>
        <v>5333.855</v>
      </c>
      <c r="P46" s="92">
        <f>SUM(P34:P45)</f>
        <v>4029.4449999999997</v>
      </c>
      <c r="Q46" s="92"/>
      <c r="R46" s="92">
        <f>SUM(R34:R45)</f>
        <v>9313.927</v>
      </c>
      <c r="S46" s="93">
        <f>SUM(S34:S45)</f>
        <v>7725.541</v>
      </c>
      <c r="T46" s="101"/>
      <c r="U46" s="273"/>
      <c r="V46" s="273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18" t="s">
        <v>71</v>
      </c>
      <c r="B47" s="90"/>
      <c r="C47" s="36">
        <f>SUM(C18:C29)</f>
        <v>875225.611</v>
      </c>
      <c r="D47" s="36">
        <f>SUM(D18:D29)</f>
        <v>607312.8890000001</v>
      </c>
      <c r="E47" s="38">
        <f>SUM(E18:E29)</f>
        <v>283886.722</v>
      </c>
      <c r="F47" s="36">
        <f>SUM(F18:F29)</f>
        <v>29856.595</v>
      </c>
      <c r="G47" s="36">
        <f>SUM(G18:G29)</f>
        <v>28168.976000000002</v>
      </c>
      <c r="H47" s="36"/>
      <c r="I47" s="36">
        <f>SUM(I18:I29)</f>
        <v>16793.231</v>
      </c>
      <c r="J47" s="36">
        <f>SUM(J18:J29)</f>
        <v>21287.957</v>
      </c>
      <c r="K47" s="36"/>
      <c r="L47" s="36">
        <f>SUM(L18:L29)</f>
        <v>771023.183</v>
      </c>
      <c r="M47" s="36">
        <f>SUM(M18:M29)</f>
        <v>511600.788</v>
      </c>
      <c r="N47" s="36"/>
      <c r="O47" s="36">
        <f>SUM(O18:O29)</f>
        <v>21885.793000000005</v>
      </c>
      <c r="P47" s="36">
        <f>SUM(P18:P29)</f>
        <v>16162.981</v>
      </c>
      <c r="Q47" s="36"/>
      <c r="R47" s="36">
        <f>SUM(R18:R29)</f>
        <v>35666.809</v>
      </c>
      <c r="S47" s="37">
        <f>SUM(S18:S29)</f>
        <v>30092.186999999998</v>
      </c>
      <c r="T47" s="118"/>
      <c r="U47" s="273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71" t="s">
        <v>17</v>
      </c>
      <c r="B48" s="39"/>
      <c r="C48" s="10">
        <f>C46/$C$46</f>
        <v>1</v>
      </c>
      <c r="D48" s="11">
        <f>D46/$D$46</f>
        <v>1</v>
      </c>
      <c r="E48" s="12">
        <f>E46/$C$46</f>
        <v>0.314666065406197</v>
      </c>
      <c r="F48" s="10">
        <f>F46/$C$46</f>
        <v>0.033083052010364156</v>
      </c>
      <c r="G48" s="10">
        <f>G46/$D$46</f>
        <v>0.04465594892270962</v>
      </c>
      <c r="H48" s="39"/>
      <c r="I48" s="10">
        <f>I46/$C$46</f>
        <v>0.01741638562858611</v>
      </c>
      <c r="J48" s="10">
        <f>J46/$D$46</f>
        <v>0.0318389574673642</v>
      </c>
      <c r="K48" s="39"/>
      <c r="L48" s="10">
        <f>L46/$C$46</f>
        <v>0.8829103531332081</v>
      </c>
      <c r="M48" s="10">
        <f>M46/$D$46</f>
        <v>0.848361363235336</v>
      </c>
      <c r="N48" s="39"/>
      <c r="O48" s="10">
        <f>O46/$C$46</f>
        <v>0.024248211807150796</v>
      </c>
      <c r="P48" s="10">
        <f>P46/$D$46</f>
        <v>0.02575822111904176</v>
      </c>
      <c r="Q48" s="39"/>
      <c r="R48" s="10">
        <f>R46/$C$46</f>
        <v>0.04234199742069115</v>
      </c>
      <c r="S48" s="11">
        <f>S46/$D$46</f>
        <v>0.04938550925554835</v>
      </c>
      <c r="T48" s="273"/>
      <c r="U48" s="273"/>
      <c r="V48" s="273"/>
      <c r="W48" s="101"/>
      <c r="X48" s="101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49" t="s">
        <v>18</v>
      </c>
      <c r="B49" s="150"/>
      <c r="C49" s="40">
        <f>C46/C47</f>
        <v>0.25132834464095677</v>
      </c>
      <c r="D49" s="41">
        <f>D46/D47</f>
        <v>0.25758280424046787</v>
      </c>
      <c r="E49" s="42">
        <f>E46/E47</f>
        <v>0.24381831074156401</v>
      </c>
      <c r="F49" s="40">
        <f>F46/F47</f>
        <v>0.2437399844155035</v>
      </c>
      <c r="G49" s="40">
        <f>G46/G47</f>
        <v>0.24799197528515057</v>
      </c>
      <c r="H49" s="40"/>
      <c r="I49" s="40">
        <f>I46/I47</f>
        <v>0.2281315013174058</v>
      </c>
      <c r="J49" s="40">
        <f>J46/J47</f>
        <v>0.2339667916465634</v>
      </c>
      <c r="K49" s="40"/>
      <c r="L49" s="40">
        <f>L46/L47</f>
        <v>0.2518898462226914</v>
      </c>
      <c r="M49" s="40">
        <f>M46/M47</f>
        <v>0.2594054174912647</v>
      </c>
      <c r="N49" s="40"/>
      <c r="O49" s="40">
        <f>O46/O47</f>
        <v>0.2437131247654585</v>
      </c>
      <c r="P49" s="40">
        <f>P46/P47</f>
        <v>0.24930085607351762</v>
      </c>
      <c r="Q49" s="40"/>
      <c r="R49" s="40">
        <f>R46/R47</f>
        <v>0.26113709807905716</v>
      </c>
      <c r="S49" s="41">
        <f>S46/S47</f>
        <v>0.2567291303885623</v>
      </c>
      <c r="T49" s="101"/>
      <c r="U49" s="101"/>
      <c r="V49" s="101"/>
      <c r="W49" s="101"/>
      <c r="X49" s="101"/>
      <c r="Y49" s="100"/>
      <c r="Z49" s="305"/>
      <c r="AA49" s="100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101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273"/>
      <c r="X50" s="273"/>
      <c r="Y50" s="101"/>
      <c r="Z50" s="101"/>
      <c r="AA50" s="100"/>
      <c r="AB50" s="100"/>
      <c r="AC50" s="100"/>
      <c r="AD50" s="100"/>
      <c r="AE50" s="100"/>
      <c r="AF50" s="100"/>
      <c r="AG50" s="100"/>
    </row>
    <row r="51" spans="1:33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90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3:33" ht="12.75"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3:33" ht="12.75"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5:33" ht="12.75"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5:33" ht="12.75"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7:33" ht="12.75"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59" bottom="0.5511811023622047" header="0.49" footer="0.590551181102362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3"/>
  <sheetViews>
    <sheetView view="pageBreakPreview" zoomScale="60" zoomScaleNormal="112" zoomScalePageLayoutView="0" workbookViewId="0" topLeftCell="A1">
      <selection activeCell="O42" sqref="O42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3" width="9.125" style="0" bestFit="1" customWidth="1"/>
    <col min="4" max="4" width="14.375" style="0" bestFit="1" customWidth="1"/>
    <col min="5" max="5" width="11.50390625" style="0" bestFit="1" customWidth="1"/>
    <col min="8" max="8" width="6.25390625" style="0" customWidth="1"/>
    <col min="9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7" max="17" width="5.00390625" style="0" customWidth="1"/>
    <col min="19" max="19" width="10.75390625" style="0" customWidth="1"/>
    <col min="20" max="20" width="11.00390625" style="0" bestFit="1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49"/>
      <c r="B5" s="5"/>
      <c r="C5" s="150" t="s">
        <v>23</v>
      </c>
      <c r="D5" s="151" t="s">
        <v>20</v>
      </c>
      <c r="E5" s="152" t="s">
        <v>23</v>
      </c>
      <c r="F5" s="150" t="s">
        <v>23</v>
      </c>
      <c r="G5" s="150" t="s">
        <v>20</v>
      </c>
      <c r="H5" s="150"/>
      <c r="I5" s="150" t="s">
        <v>23</v>
      </c>
      <c r="J5" s="150" t="s">
        <v>20</v>
      </c>
      <c r="K5" s="150" t="s">
        <v>24</v>
      </c>
      <c r="L5" s="150" t="s">
        <v>23</v>
      </c>
      <c r="M5" s="150" t="s">
        <v>25</v>
      </c>
      <c r="N5" s="150" t="s">
        <v>24</v>
      </c>
      <c r="O5" s="150" t="s">
        <v>23</v>
      </c>
      <c r="P5" s="150" t="s">
        <v>25</v>
      </c>
      <c r="Q5" s="150"/>
      <c r="R5" s="150" t="s">
        <v>23</v>
      </c>
      <c r="S5" s="151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153" t="s">
        <v>78</v>
      </c>
      <c r="B6" s="126">
        <v>2010</v>
      </c>
      <c r="C6" s="87">
        <v>26772</v>
      </c>
      <c r="D6" s="88">
        <v>43103</v>
      </c>
      <c r="E6" s="89">
        <v>11274</v>
      </c>
      <c r="F6" s="87"/>
      <c r="G6" s="87"/>
      <c r="H6" s="87"/>
      <c r="I6" s="87"/>
      <c r="J6" s="87"/>
      <c r="K6" s="87"/>
      <c r="L6" s="87">
        <v>15856</v>
      </c>
      <c r="M6" s="87">
        <v>34569</v>
      </c>
      <c r="N6" s="87"/>
      <c r="O6" s="87"/>
      <c r="P6" s="87"/>
      <c r="Q6" s="87"/>
      <c r="R6" s="87"/>
      <c r="S6" s="88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327" t="s">
        <v>88</v>
      </c>
      <c r="B7" s="323">
        <v>2011</v>
      </c>
      <c r="C7" s="303">
        <v>23831</v>
      </c>
      <c r="D7" s="313">
        <v>39978</v>
      </c>
      <c r="E7" s="326">
        <v>10098</v>
      </c>
      <c r="F7" s="329"/>
      <c r="G7" s="330"/>
      <c r="H7" s="303"/>
      <c r="I7" s="329"/>
      <c r="J7" s="330"/>
      <c r="K7" s="303"/>
      <c r="L7" s="303">
        <v>13930</v>
      </c>
      <c r="M7" s="303">
        <v>32242</v>
      </c>
      <c r="N7" s="303"/>
      <c r="O7" s="329"/>
      <c r="P7" s="330"/>
      <c r="Q7" s="303"/>
      <c r="R7" s="329"/>
      <c r="S7" s="331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114" t="s">
        <v>90</v>
      </c>
      <c r="B8" s="126">
        <v>2012</v>
      </c>
      <c r="C8" s="117">
        <v>22981</v>
      </c>
      <c r="D8" s="257">
        <v>38328</v>
      </c>
      <c r="E8" s="256">
        <v>9207</v>
      </c>
      <c r="F8" s="157"/>
      <c r="G8" s="116"/>
      <c r="H8" s="87"/>
      <c r="I8" s="157"/>
      <c r="J8" s="116"/>
      <c r="K8" s="117"/>
      <c r="L8" s="117">
        <v>14604</v>
      </c>
      <c r="M8" s="117">
        <v>31088</v>
      </c>
      <c r="N8" s="117"/>
      <c r="O8" s="115"/>
      <c r="P8" s="87"/>
      <c r="Q8" s="87"/>
      <c r="R8" s="115"/>
      <c r="S8" s="88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327" t="s">
        <v>96</v>
      </c>
      <c r="B9" s="323">
        <v>2013</v>
      </c>
      <c r="C9" s="337">
        <v>21707</v>
      </c>
      <c r="D9" s="337">
        <v>32121</v>
      </c>
      <c r="E9" s="334">
        <v>9311</v>
      </c>
      <c r="F9" s="338"/>
      <c r="G9" s="339"/>
      <c r="H9" s="332"/>
      <c r="I9" s="338"/>
      <c r="J9" s="339"/>
      <c r="K9" s="337"/>
      <c r="L9" s="337">
        <v>12615</v>
      </c>
      <c r="M9" s="337">
        <v>24673</v>
      </c>
      <c r="N9" s="328"/>
      <c r="O9" s="340"/>
      <c r="P9" s="341"/>
      <c r="Q9" s="336"/>
      <c r="R9" s="340"/>
      <c r="S9" s="342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" customHeight="1">
      <c r="A10" s="114" t="s">
        <v>97</v>
      </c>
      <c r="B10" s="126">
        <v>2014</v>
      </c>
      <c r="C10" s="87">
        <v>21009</v>
      </c>
      <c r="D10" s="87">
        <v>30436</v>
      </c>
      <c r="E10" s="89">
        <v>8935</v>
      </c>
      <c r="F10" s="87"/>
      <c r="G10" s="87"/>
      <c r="H10" s="87"/>
      <c r="I10" s="87"/>
      <c r="J10" s="87"/>
      <c r="K10" s="87"/>
      <c r="L10" s="87">
        <v>11826</v>
      </c>
      <c r="M10" s="87">
        <v>23030</v>
      </c>
      <c r="N10" s="115"/>
      <c r="O10" s="115"/>
      <c r="P10" s="115"/>
      <c r="Q10" s="115"/>
      <c r="R10" s="115"/>
      <c r="S10" s="239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327" t="s">
        <v>98</v>
      </c>
      <c r="B11" s="323">
        <v>2015</v>
      </c>
      <c r="C11" s="303">
        <v>20307</v>
      </c>
      <c r="D11" s="303">
        <v>26508</v>
      </c>
      <c r="E11" s="326">
        <v>8419</v>
      </c>
      <c r="F11" s="303"/>
      <c r="G11" s="303"/>
      <c r="H11" s="303"/>
      <c r="I11" s="303"/>
      <c r="J11" s="303"/>
      <c r="K11" s="303"/>
      <c r="L11" s="303">
        <v>11001</v>
      </c>
      <c r="M11" s="303">
        <v>18618</v>
      </c>
      <c r="N11" s="336"/>
      <c r="O11" s="336"/>
      <c r="P11" s="336"/>
      <c r="Q11" s="336"/>
      <c r="R11" s="336"/>
      <c r="S11" s="343"/>
      <c r="T11" s="403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114" t="s">
        <v>99</v>
      </c>
      <c r="B12" s="126">
        <v>2016</v>
      </c>
      <c r="C12" s="87">
        <v>18890</v>
      </c>
      <c r="D12" s="87">
        <v>27467</v>
      </c>
      <c r="E12" s="89">
        <v>7893</v>
      </c>
      <c r="F12" s="87"/>
      <c r="G12" s="87"/>
      <c r="H12" s="87"/>
      <c r="I12" s="87"/>
      <c r="J12" s="87"/>
      <c r="K12" s="87"/>
      <c r="L12" s="87">
        <v>10096</v>
      </c>
      <c r="M12" s="87">
        <v>19741</v>
      </c>
      <c r="N12" s="115"/>
      <c r="O12" s="115"/>
      <c r="P12" s="115"/>
      <c r="Q12" s="115"/>
      <c r="R12" s="115"/>
      <c r="S12" s="239"/>
      <c r="T12" s="403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327" t="s">
        <v>103</v>
      </c>
      <c r="B13" s="323">
        <v>2017</v>
      </c>
      <c r="C13" s="303">
        <v>19713</v>
      </c>
      <c r="D13" s="303">
        <v>29829</v>
      </c>
      <c r="E13" s="326">
        <v>8501</v>
      </c>
      <c r="F13" s="303"/>
      <c r="G13" s="303"/>
      <c r="H13" s="303"/>
      <c r="I13" s="303"/>
      <c r="J13" s="303"/>
      <c r="K13" s="303"/>
      <c r="L13" s="303">
        <v>10289</v>
      </c>
      <c r="M13" s="303">
        <v>20374</v>
      </c>
      <c r="N13" s="336"/>
      <c r="O13" s="336"/>
      <c r="P13" s="336"/>
      <c r="Q13" s="336"/>
      <c r="R13" s="336"/>
      <c r="S13" s="343"/>
      <c r="T13" s="403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2.75">
      <c r="A14" s="114" t="s">
        <v>104</v>
      </c>
      <c r="B14" s="126">
        <v>2018</v>
      </c>
      <c r="C14" s="87">
        <v>18689.804</v>
      </c>
      <c r="D14" s="87">
        <v>30877.117</v>
      </c>
      <c r="E14" s="89">
        <v>8052.585</v>
      </c>
      <c r="F14" s="87"/>
      <c r="G14" s="87"/>
      <c r="H14" s="87"/>
      <c r="I14" s="87"/>
      <c r="J14" s="87"/>
      <c r="K14" s="87"/>
      <c r="L14" s="87">
        <v>9514.016</v>
      </c>
      <c r="M14" s="87">
        <v>19988.428</v>
      </c>
      <c r="N14" s="115"/>
      <c r="O14" s="115"/>
      <c r="P14" s="115"/>
      <c r="Q14" s="115"/>
      <c r="R14" s="115"/>
      <c r="S14" s="239"/>
      <c r="T14" s="403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106" customFormat="1" ht="12.75">
      <c r="A15" s="327" t="s">
        <v>105</v>
      </c>
      <c r="B15" s="323">
        <v>2019</v>
      </c>
      <c r="C15" s="303">
        <v>17544.349</v>
      </c>
      <c r="D15" s="303">
        <v>31784.602</v>
      </c>
      <c r="E15" s="326">
        <v>7516.166</v>
      </c>
      <c r="F15" s="303"/>
      <c r="G15" s="303"/>
      <c r="H15" s="303"/>
      <c r="I15" s="303"/>
      <c r="J15" s="303"/>
      <c r="K15" s="303"/>
      <c r="L15" s="303">
        <v>9066.643</v>
      </c>
      <c r="M15" s="303">
        <v>23035.136</v>
      </c>
      <c r="N15" s="336"/>
      <c r="O15" s="336"/>
      <c r="P15" s="336"/>
      <c r="Q15" s="336"/>
      <c r="R15" s="336"/>
      <c r="S15" s="343"/>
      <c r="T15" s="403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20" s="100" customFormat="1" ht="12.75">
      <c r="A16" s="127" t="s">
        <v>112</v>
      </c>
      <c r="B16" s="128">
        <v>2020</v>
      </c>
      <c r="C16" s="80">
        <v>13792.868999999999</v>
      </c>
      <c r="D16" s="80">
        <v>26189.96</v>
      </c>
      <c r="E16" s="82">
        <v>5841.714</v>
      </c>
      <c r="F16" s="80"/>
      <c r="G16" s="80"/>
      <c r="H16" s="80"/>
      <c r="I16" s="80"/>
      <c r="J16" s="80"/>
      <c r="K16" s="80"/>
      <c r="L16" s="80">
        <v>7507.716</v>
      </c>
      <c r="M16" s="80">
        <v>18635.004</v>
      </c>
      <c r="N16" s="49"/>
      <c r="O16" s="49"/>
      <c r="P16" s="49"/>
      <c r="Q16" s="49"/>
      <c r="R16" s="49"/>
      <c r="S16" s="109"/>
      <c r="T16" s="403"/>
    </row>
    <row r="17" spans="1:20" s="100" customFormat="1" ht="12.75">
      <c r="A17" s="127" t="s">
        <v>115</v>
      </c>
      <c r="B17" s="128">
        <v>2021</v>
      </c>
      <c r="C17" s="80">
        <v>16926.899</v>
      </c>
      <c r="D17" s="80">
        <v>32177.535</v>
      </c>
      <c r="E17" s="82">
        <v>7863.941</v>
      </c>
      <c r="F17" s="80"/>
      <c r="G17" s="80"/>
      <c r="H17" s="80"/>
      <c r="I17" s="80"/>
      <c r="J17" s="80"/>
      <c r="K17" s="80"/>
      <c r="L17" s="80">
        <v>7873.732</v>
      </c>
      <c r="M17" s="80">
        <v>21697.171</v>
      </c>
      <c r="N17" s="49"/>
      <c r="O17" s="49"/>
      <c r="P17" s="49"/>
      <c r="Q17" s="49"/>
      <c r="R17" s="49"/>
      <c r="S17" s="109"/>
      <c r="T17" s="403"/>
    </row>
    <row r="18" spans="1:28" s="100" customFormat="1" ht="12.75">
      <c r="A18" s="108" t="s">
        <v>113</v>
      </c>
      <c r="B18" s="96">
        <v>2022</v>
      </c>
      <c r="C18" s="160">
        <v>1707.602</v>
      </c>
      <c r="D18" s="160">
        <v>2448.634</v>
      </c>
      <c r="E18" s="79">
        <v>755.744</v>
      </c>
      <c r="F18" s="269"/>
      <c r="G18" s="172"/>
      <c r="H18" s="160"/>
      <c r="I18" s="269"/>
      <c r="J18" s="172"/>
      <c r="K18" s="160"/>
      <c r="L18" s="160">
        <v>995.765</v>
      </c>
      <c r="M18" s="160">
        <v>1576.766</v>
      </c>
      <c r="N18" s="160"/>
      <c r="O18" s="269" t="s">
        <v>60</v>
      </c>
      <c r="P18" s="172" t="s">
        <v>63</v>
      </c>
      <c r="Q18" s="160"/>
      <c r="R18" s="145" t="s">
        <v>60</v>
      </c>
      <c r="S18" s="146" t="s">
        <v>68</v>
      </c>
      <c r="T18" s="403"/>
      <c r="AB18" s="115"/>
    </row>
    <row r="19" spans="1:20" s="100" customFormat="1" ht="12.75">
      <c r="A19" s="114" t="s">
        <v>6</v>
      </c>
      <c r="B19" s="115"/>
      <c r="C19" s="236">
        <v>1289.963</v>
      </c>
      <c r="D19" s="236">
        <v>2961.77</v>
      </c>
      <c r="E19" s="38">
        <v>562.692</v>
      </c>
      <c r="F19" s="173"/>
      <c r="G19" s="173"/>
      <c r="H19" s="173"/>
      <c r="I19" s="173"/>
      <c r="J19" s="173"/>
      <c r="K19" s="173"/>
      <c r="L19" s="173">
        <v>586.75</v>
      </c>
      <c r="M19" s="173">
        <v>2057.679</v>
      </c>
      <c r="N19" s="173"/>
      <c r="O19" s="173"/>
      <c r="P19" s="173"/>
      <c r="Q19" s="173"/>
      <c r="R19" s="173"/>
      <c r="S19" s="37"/>
      <c r="T19" s="403"/>
    </row>
    <row r="20" spans="1:20" s="100" customFormat="1" ht="12.75">
      <c r="A20" s="108" t="s">
        <v>7</v>
      </c>
      <c r="B20" s="96"/>
      <c r="C20" s="160">
        <v>1462.51</v>
      </c>
      <c r="D20" s="160">
        <v>3454.343</v>
      </c>
      <c r="E20" s="79">
        <v>691.622</v>
      </c>
      <c r="F20" s="160"/>
      <c r="G20" s="160"/>
      <c r="H20" s="160"/>
      <c r="I20" s="160"/>
      <c r="J20" s="160"/>
      <c r="K20" s="160"/>
      <c r="L20" s="160">
        <v>669.359</v>
      </c>
      <c r="M20" s="160">
        <v>2417.779</v>
      </c>
      <c r="N20" s="160"/>
      <c r="O20" s="160"/>
      <c r="P20" s="160"/>
      <c r="Q20" s="160"/>
      <c r="R20" s="160"/>
      <c r="S20" s="78"/>
      <c r="T20" s="403"/>
    </row>
    <row r="21" spans="1:33" s="35" customFormat="1" ht="12.75">
      <c r="A21" s="114" t="s">
        <v>8</v>
      </c>
      <c r="B21" s="115"/>
      <c r="C21" s="236">
        <v>1436.137</v>
      </c>
      <c r="D21" s="236">
        <v>3023.945</v>
      </c>
      <c r="E21" s="89">
        <v>685.208</v>
      </c>
      <c r="F21" s="173"/>
      <c r="G21" s="173"/>
      <c r="H21" s="173"/>
      <c r="I21" s="173"/>
      <c r="J21" s="173"/>
      <c r="K21" s="173"/>
      <c r="L21" s="173">
        <v>637.229</v>
      </c>
      <c r="M21" s="173">
        <v>1895.841</v>
      </c>
      <c r="N21" s="173"/>
      <c r="O21" s="173"/>
      <c r="P21" s="173"/>
      <c r="Q21" s="173"/>
      <c r="R21" s="173"/>
      <c r="S21" s="37"/>
      <c r="T21" s="403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1:33" s="106" customFormat="1" ht="12.75">
      <c r="A22" s="108" t="s">
        <v>9</v>
      </c>
      <c r="B22" s="96"/>
      <c r="C22" s="160">
        <v>1210.223</v>
      </c>
      <c r="D22" s="160">
        <v>2701.759</v>
      </c>
      <c r="E22" s="79">
        <v>649</v>
      </c>
      <c r="F22" s="160"/>
      <c r="G22" s="160"/>
      <c r="H22" s="160"/>
      <c r="I22" s="160"/>
      <c r="J22" s="160"/>
      <c r="K22" s="160"/>
      <c r="L22" s="160">
        <v>442</v>
      </c>
      <c r="M22" s="160">
        <v>1672</v>
      </c>
      <c r="N22" s="160"/>
      <c r="O22" s="160"/>
      <c r="P22" s="160"/>
      <c r="Q22" s="160"/>
      <c r="R22" s="160"/>
      <c r="S22" s="78"/>
      <c r="T22" s="403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4" t="s">
        <v>10</v>
      </c>
      <c r="B23" s="115"/>
      <c r="C23" s="236">
        <v>1345.737</v>
      </c>
      <c r="D23" s="236">
        <v>3363.636</v>
      </c>
      <c r="E23" s="89">
        <v>645.197</v>
      </c>
      <c r="F23" s="173"/>
      <c r="G23" s="173"/>
      <c r="H23" s="173"/>
      <c r="I23" s="173"/>
      <c r="J23" s="173"/>
      <c r="K23" s="173"/>
      <c r="L23" s="173">
        <v>572.001</v>
      </c>
      <c r="M23" s="173">
        <v>2261.797</v>
      </c>
      <c r="N23" s="173"/>
      <c r="O23" s="173"/>
      <c r="P23" s="173"/>
      <c r="Q23" s="173"/>
      <c r="R23" s="173"/>
      <c r="S23" s="37"/>
      <c r="T23" s="403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160">
        <v>1333.184</v>
      </c>
      <c r="D24" s="160">
        <v>3770.504</v>
      </c>
      <c r="E24" s="79">
        <v>625.697</v>
      </c>
      <c r="F24" s="160"/>
      <c r="G24" s="160"/>
      <c r="H24" s="160"/>
      <c r="I24" s="160"/>
      <c r="J24" s="160"/>
      <c r="K24" s="160"/>
      <c r="L24" s="160">
        <v>584.187</v>
      </c>
      <c r="M24" s="160">
        <v>2750.827</v>
      </c>
      <c r="N24" s="160"/>
      <c r="O24" s="160"/>
      <c r="P24" s="160"/>
      <c r="Q24" s="160"/>
      <c r="R24" s="160"/>
      <c r="S24" s="78"/>
      <c r="T24" s="403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4" t="s">
        <v>12</v>
      </c>
      <c r="B25" s="115"/>
      <c r="C25" s="236">
        <v>1103.922</v>
      </c>
      <c r="D25" s="236">
        <v>2809.954</v>
      </c>
      <c r="E25" s="38">
        <v>470.606</v>
      </c>
      <c r="F25" s="173"/>
      <c r="G25" s="173"/>
      <c r="H25" s="173"/>
      <c r="I25" s="173"/>
      <c r="J25" s="173"/>
      <c r="K25" s="173"/>
      <c r="L25" s="173">
        <v>541.441</v>
      </c>
      <c r="M25" s="173">
        <v>1907.798</v>
      </c>
      <c r="N25" s="173"/>
      <c r="O25" s="173"/>
      <c r="P25" s="173"/>
      <c r="Q25" s="173"/>
      <c r="R25" s="173"/>
      <c r="S25" s="37"/>
      <c r="T25" s="403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160">
        <v>1252.049</v>
      </c>
      <c r="D26" s="160">
        <v>2864.758</v>
      </c>
      <c r="E26" s="79">
        <v>534.8</v>
      </c>
      <c r="F26" s="160"/>
      <c r="G26" s="160"/>
      <c r="H26" s="160"/>
      <c r="I26" s="160"/>
      <c r="J26" s="160"/>
      <c r="K26" s="160"/>
      <c r="L26" s="160">
        <v>618.1</v>
      </c>
      <c r="M26" s="160">
        <v>1940.26</v>
      </c>
      <c r="N26" s="160"/>
      <c r="O26" s="160"/>
      <c r="P26" s="160"/>
      <c r="Q26" s="160"/>
      <c r="R26" s="160"/>
      <c r="S26" s="78"/>
      <c r="T26" s="403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4" t="s">
        <v>14</v>
      </c>
      <c r="B27" s="115"/>
      <c r="C27" s="236">
        <v>1217.81</v>
      </c>
      <c r="D27" s="236">
        <v>3079.711</v>
      </c>
      <c r="E27" s="38">
        <v>550.65</v>
      </c>
      <c r="F27" s="173"/>
      <c r="G27" s="173"/>
      <c r="H27" s="173"/>
      <c r="I27" s="173"/>
      <c r="J27" s="173"/>
      <c r="K27" s="173"/>
      <c r="L27" s="173">
        <v>551.763</v>
      </c>
      <c r="M27" s="173">
        <v>2116.471</v>
      </c>
      <c r="N27" s="173"/>
      <c r="O27" s="173"/>
      <c r="P27" s="173"/>
      <c r="Q27" s="173"/>
      <c r="R27" s="173"/>
      <c r="S27" s="37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160">
        <v>1258.535</v>
      </c>
      <c r="D28" s="160">
        <v>3055.2</v>
      </c>
      <c r="E28" s="79">
        <v>540.424</v>
      </c>
      <c r="F28" s="160"/>
      <c r="G28" s="160"/>
      <c r="H28" s="160"/>
      <c r="I28" s="160"/>
      <c r="J28" s="160"/>
      <c r="K28" s="160"/>
      <c r="L28" s="160">
        <v>641.36</v>
      </c>
      <c r="M28" s="160">
        <v>2181.179</v>
      </c>
      <c r="N28" s="160"/>
      <c r="O28" s="160"/>
      <c r="P28" s="160"/>
      <c r="Q28" s="160"/>
      <c r="R28" s="160"/>
      <c r="S28" s="78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9" t="s">
        <v>16</v>
      </c>
      <c r="B29" s="90"/>
      <c r="C29" s="236">
        <v>1117.595</v>
      </c>
      <c r="D29" s="236">
        <v>2654.992</v>
      </c>
      <c r="E29" s="38">
        <v>440.414</v>
      </c>
      <c r="F29" s="173"/>
      <c r="G29" s="173"/>
      <c r="H29" s="173"/>
      <c r="I29" s="173"/>
      <c r="J29" s="173"/>
      <c r="K29" s="173"/>
      <c r="L29" s="173">
        <v>523.186</v>
      </c>
      <c r="M29" s="173">
        <v>1777.858</v>
      </c>
      <c r="N29" s="173"/>
      <c r="O29" s="173"/>
      <c r="P29" s="173"/>
      <c r="Q29" s="173"/>
      <c r="R29" s="173"/>
      <c r="S29" s="37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71" t="s">
        <v>19</v>
      </c>
      <c r="B30" s="39"/>
      <c r="C30" s="92">
        <f>SUM(C18:C29)</f>
        <v>15735.266999999996</v>
      </c>
      <c r="D30" s="93">
        <f>SUM(D18:D29)</f>
        <v>36189.206</v>
      </c>
      <c r="E30" s="94">
        <f>SUM(E18:E29)</f>
        <v>7152.053999999999</v>
      </c>
      <c r="F30" s="92"/>
      <c r="G30" s="92"/>
      <c r="H30" s="92"/>
      <c r="I30" s="92"/>
      <c r="J30" s="92"/>
      <c r="K30" s="92"/>
      <c r="L30" s="92">
        <f>SUM(L18:L29)</f>
        <v>7363.141</v>
      </c>
      <c r="M30" s="92">
        <f>SUM(M18:M29)</f>
        <v>24556.255</v>
      </c>
      <c r="N30" s="92"/>
      <c r="O30" s="92"/>
      <c r="P30" s="92"/>
      <c r="Q30" s="92"/>
      <c r="R30" s="92"/>
      <c r="S30" s="93"/>
      <c r="T30" s="101"/>
      <c r="U30" s="101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18" t="s">
        <v>71</v>
      </c>
      <c r="B31" s="90"/>
      <c r="C31" s="36">
        <f>C17</f>
        <v>16926.899</v>
      </c>
      <c r="D31" s="36">
        <f>D17</f>
        <v>32177.535</v>
      </c>
      <c r="E31" s="38">
        <f>E17</f>
        <v>7863.941</v>
      </c>
      <c r="F31" s="36"/>
      <c r="G31" s="36"/>
      <c r="H31" s="36"/>
      <c r="I31" s="36"/>
      <c r="J31" s="36"/>
      <c r="K31" s="36"/>
      <c r="L31" s="36">
        <f>L17</f>
        <v>7873.732</v>
      </c>
      <c r="M31" s="36">
        <f>M17</f>
        <v>21697.171</v>
      </c>
      <c r="N31" s="36"/>
      <c r="O31" s="36"/>
      <c r="P31" s="36"/>
      <c r="Q31" s="36"/>
      <c r="R31" s="36"/>
      <c r="S31" s="37"/>
      <c r="T31" s="101"/>
      <c r="U31" s="101"/>
      <c r="V31" s="101"/>
      <c r="W31" s="101"/>
      <c r="X31" s="101"/>
      <c r="Y31" s="101"/>
      <c r="Z31" s="101"/>
      <c r="AA31" s="101"/>
      <c r="AB31" s="100"/>
      <c r="AC31" s="100"/>
      <c r="AD31" s="100"/>
      <c r="AE31" s="100"/>
      <c r="AF31" s="100"/>
      <c r="AG31" s="100"/>
    </row>
    <row r="32" spans="1:33" s="106" customFormat="1" ht="12.75">
      <c r="A32" s="171" t="s">
        <v>54</v>
      </c>
      <c r="B32" s="39"/>
      <c r="C32" s="10">
        <v>1</v>
      </c>
      <c r="D32" s="11">
        <v>1</v>
      </c>
      <c r="E32" s="12">
        <f>E31/$C$30</f>
        <v>0.4997653360441867</v>
      </c>
      <c r="F32" s="10"/>
      <c r="G32" s="10"/>
      <c r="H32" s="39"/>
      <c r="I32" s="10"/>
      <c r="J32" s="10"/>
      <c r="K32" s="39"/>
      <c r="L32" s="10">
        <f>L30/$C$30</f>
        <v>0.46793873913928513</v>
      </c>
      <c r="M32" s="10">
        <f>M30/$D$30</f>
        <v>0.6785519140707316</v>
      </c>
      <c r="N32" s="39"/>
      <c r="O32" s="10"/>
      <c r="P32" s="10"/>
      <c r="Q32" s="39"/>
      <c r="R32" s="10"/>
      <c r="S32" s="11"/>
      <c r="T32" s="101"/>
      <c r="U32" s="101"/>
      <c r="V32" s="101"/>
      <c r="W32" s="101"/>
      <c r="X32" s="101"/>
      <c r="Y32" s="101"/>
      <c r="Z32" s="101"/>
      <c r="AA32" s="101"/>
      <c r="AB32" s="100"/>
      <c r="AC32" s="100"/>
      <c r="AD32" s="100"/>
      <c r="AE32" s="100"/>
      <c r="AF32" s="100"/>
      <c r="AG32" s="100"/>
    </row>
    <row r="33" spans="1:33" s="107" customFormat="1" ht="12.75">
      <c r="A33" s="149" t="s">
        <v>18</v>
      </c>
      <c r="B33" s="150"/>
      <c r="C33" s="40">
        <f>C30/C31</f>
        <v>0.9296012813687844</v>
      </c>
      <c r="D33" s="41">
        <f>D30/D31</f>
        <v>1.1246730366387605</v>
      </c>
      <c r="E33" s="42">
        <f>E30/E31</f>
        <v>0.9094745242875041</v>
      </c>
      <c r="F33" s="40"/>
      <c r="G33" s="40"/>
      <c r="H33" s="40"/>
      <c r="I33" s="40"/>
      <c r="J33" s="40"/>
      <c r="K33" s="40"/>
      <c r="L33" s="40">
        <f>L30/L31</f>
        <v>0.9351526061593155</v>
      </c>
      <c r="M33" s="40">
        <f>M30/M31</f>
        <v>1.1317722020073493</v>
      </c>
      <c r="N33" s="40"/>
      <c r="O33" s="40"/>
      <c r="P33" s="40"/>
      <c r="Q33" s="40"/>
      <c r="R33" s="40"/>
      <c r="S33" s="4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8" t="s">
        <v>117</v>
      </c>
      <c r="B34" s="96">
        <v>2023</v>
      </c>
      <c r="C34" s="371">
        <v>1052.063</v>
      </c>
      <c r="D34" s="371">
        <v>2802.372</v>
      </c>
      <c r="E34" s="79">
        <v>456.206</v>
      </c>
      <c r="F34" s="269"/>
      <c r="G34" s="172"/>
      <c r="H34" s="160"/>
      <c r="I34" s="269"/>
      <c r="J34" s="172"/>
      <c r="K34" s="160"/>
      <c r="L34" s="371">
        <v>552.187</v>
      </c>
      <c r="M34" s="371">
        <v>2049.165</v>
      </c>
      <c r="N34" s="160"/>
      <c r="O34" s="269" t="s">
        <v>60</v>
      </c>
      <c r="P34" s="172" t="s">
        <v>63</v>
      </c>
      <c r="Q34" s="160"/>
      <c r="R34" s="378">
        <v>228.869</v>
      </c>
      <c r="S34" s="376">
        <v>242.448</v>
      </c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4" t="s">
        <v>6</v>
      </c>
      <c r="B35" s="115"/>
      <c r="C35" s="372">
        <f>SUM(L35+R35)</f>
        <v>1078.444</v>
      </c>
      <c r="D35" s="372">
        <f>SUM(M35,S35)</f>
        <v>2915.795</v>
      </c>
      <c r="E35" s="38">
        <v>406.145</v>
      </c>
      <c r="F35" s="173"/>
      <c r="G35" s="173"/>
      <c r="H35" s="173"/>
      <c r="I35" s="173"/>
      <c r="J35" s="173"/>
      <c r="K35" s="173"/>
      <c r="L35" s="375">
        <v>592.662</v>
      </c>
      <c r="M35" s="375">
        <v>2114.76</v>
      </c>
      <c r="N35" s="173"/>
      <c r="O35" s="173"/>
      <c r="P35" s="173"/>
      <c r="Q35" s="173"/>
      <c r="R35" s="375">
        <v>485.782</v>
      </c>
      <c r="S35" s="377">
        <v>801.035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405">
        <f>SUM(L36+R36)</f>
        <v>1213.635</v>
      </c>
      <c r="D36" s="405">
        <f>SUM(M36,S36)</f>
        <v>2772.624</v>
      </c>
      <c r="E36" s="79">
        <v>494.37</v>
      </c>
      <c r="F36" s="348"/>
      <c r="G36" s="160"/>
      <c r="H36" s="160"/>
      <c r="I36" s="160"/>
      <c r="J36" s="160"/>
      <c r="K36" s="160"/>
      <c r="L36" s="408">
        <v>656.211</v>
      </c>
      <c r="M36" s="408">
        <v>1944.205</v>
      </c>
      <c r="N36" s="160"/>
      <c r="O36" s="160"/>
      <c r="P36" s="160"/>
      <c r="Q36" s="160"/>
      <c r="R36" s="406">
        <v>557.424</v>
      </c>
      <c r="S36" s="407">
        <v>828.419</v>
      </c>
      <c r="T36" s="100"/>
      <c r="U36" s="100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4" t="s">
        <v>8</v>
      </c>
      <c r="B37" s="115"/>
      <c r="C37" s="236"/>
      <c r="D37" s="236"/>
      <c r="E37" s="89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37"/>
      <c r="T37" s="100"/>
      <c r="U37" s="100"/>
      <c r="V37" s="100"/>
      <c r="W37" s="100"/>
      <c r="X37" s="100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8" t="s">
        <v>9</v>
      </c>
      <c r="B38" s="96"/>
      <c r="C38" s="160"/>
      <c r="D38" s="160"/>
      <c r="E38" s="79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78"/>
      <c r="T38" s="100"/>
      <c r="U38" s="100"/>
      <c r="V38" s="100"/>
      <c r="W38" s="100"/>
      <c r="X38" s="100"/>
      <c r="Y38" s="100"/>
      <c r="Z38" s="100"/>
      <c r="AA38" s="100"/>
      <c r="AB38" s="101"/>
      <c r="AC38" s="101"/>
      <c r="AD38" s="101"/>
      <c r="AE38" s="101"/>
      <c r="AF38" s="101"/>
      <c r="AG38" s="101"/>
    </row>
    <row r="39" spans="1:33" ht="12.75">
      <c r="A39" s="114" t="s">
        <v>10</v>
      </c>
      <c r="B39" s="115"/>
      <c r="C39" s="236"/>
      <c r="D39" s="236"/>
      <c r="E39" s="89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37"/>
      <c r="T39" s="100"/>
      <c r="U39" s="100"/>
      <c r="V39" s="100"/>
      <c r="W39" s="100"/>
      <c r="X39" s="100"/>
      <c r="Y39" s="100"/>
      <c r="Z39" s="100"/>
      <c r="AA39" s="100"/>
      <c r="AB39" s="101"/>
      <c r="AC39" s="101"/>
      <c r="AD39" s="101"/>
      <c r="AE39" s="101"/>
      <c r="AF39" s="101"/>
      <c r="AG39" s="101"/>
    </row>
    <row r="40" spans="1:33" s="35" customFormat="1" ht="12.75">
      <c r="A40" s="108" t="s">
        <v>11</v>
      </c>
      <c r="B40" s="96"/>
      <c r="C40" s="160"/>
      <c r="D40" s="160"/>
      <c r="E40" s="79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4" t="s">
        <v>12</v>
      </c>
      <c r="B41" s="115"/>
      <c r="C41" s="236"/>
      <c r="D41" s="236"/>
      <c r="E41" s="38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37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60"/>
      <c r="D42" s="160"/>
      <c r="E42" s="7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4" t="s">
        <v>14</v>
      </c>
      <c r="B43" s="115"/>
      <c r="C43" s="236"/>
      <c r="D43" s="236"/>
      <c r="E43" s="38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37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60"/>
      <c r="D44" s="160"/>
      <c r="E44" s="79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9" t="s">
        <v>16</v>
      </c>
      <c r="B45" s="90"/>
      <c r="C45" s="236"/>
      <c r="D45" s="236"/>
      <c r="E45" s="38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37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71" t="s">
        <v>19</v>
      </c>
      <c r="B46" s="39"/>
      <c r="C46" s="92">
        <f>SUM(C34:C45)</f>
        <v>3344.142</v>
      </c>
      <c r="D46" s="93">
        <f>SUM(D34:D45)</f>
        <v>8490.791</v>
      </c>
      <c r="E46" s="94">
        <f>SUM(E34:E45)</f>
        <v>1356.721</v>
      </c>
      <c r="F46" s="92"/>
      <c r="G46" s="92"/>
      <c r="H46" s="92"/>
      <c r="I46" s="92"/>
      <c r="J46" s="92"/>
      <c r="K46" s="92"/>
      <c r="L46" s="92">
        <f>SUM(L34:L45)</f>
        <v>1801.0600000000002</v>
      </c>
      <c r="M46" s="92">
        <f>SUM(M34:M45)</f>
        <v>6108.13</v>
      </c>
      <c r="N46" s="92"/>
      <c r="O46" s="92"/>
      <c r="P46" s="92"/>
      <c r="Q46" s="92"/>
      <c r="R46" s="92">
        <f>SUM(R34:R45)</f>
        <v>1272.0749999999998</v>
      </c>
      <c r="S46" s="93">
        <f>SUM(S34:S45)</f>
        <v>1871.902</v>
      </c>
      <c r="T46" s="101"/>
      <c r="U46" s="101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18" t="s">
        <v>71</v>
      </c>
      <c r="B47" s="90"/>
      <c r="C47" s="36">
        <f>SUM(C18:C29)</f>
        <v>15735.266999999996</v>
      </c>
      <c r="D47" s="36">
        <f>SUM(D19:D29)</f>
        <v>33740.572</v>
      </c>
      <c r="E47" s="38">
        <f>SUM(E18:E29)</f>
        <v>7152.053999999999</v>
      </c>
      <c r="F47" s="36">
        <f aca="true" t="shared" si="0" ref="F47:S47">SUM(F18:F21)</f>
        <v>0</v>
      </c>
      <c r="G47" s="36">
        <f t="shared" si="0"/>
        <v>0</v>
      </c>
      <c r="H47" s="36">
        <f t="shared" si="0"/>
        <v>0</v>
      </c>
      <c r="I47" s="36">
        <f t="shared" si="0"/>
        <v>0</v>
      </c>
      <c r="J47" s="36">
        <f t="shared" si="0"/>
        <v>0</v>
      </c>
      <c r="K47" s="36">
        <f t="shared" si="0"/>
        <v>0</v>
      </c>
      <c r="L47" s="36">
        <f>SUM(L18:L29)</f>
        <v>7363.141</v>
      </c>
      <c r="M47" s="36">
        <f>SUM(M18:M29)</f>
        <v>24556.255</v>
      </c>
      <c r="N47" s="36">
        <f t="shared" si="0"/>
        <v>0</v>
      </c>
      <c r="O47" s="36">
        <f t="shared" si="0"/>
        <v>0</v>
      </c>
      <c r="P47" s="36">
        <f t="shared" si="0"/>
        <v>0</v>
      </c>
      <c r="Q47" s="36">
        <f t="shared" si="0"/>
        <v>0</v>
      </c>
      <c r="R47" s="36">
        <f t="shared" si="0"/>
        <v>0</v>
      </c>
      <c r="S47" s="37">
        <f t="shared" si="0"/>
        <v>0</v>
      </c>
      <c r="T47" s="101"/>
      <c r="U47" s="101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71" t="s">
        <v>17</v>
      </c>
      <c r="B48" s="39"/>
      <c r="C48" s="10">
        <f>C46/$C$46</f>
        <v>1</v>
      </c>
      <c r="D48" s="11">
        <f>D46/$D$46</f>
        <v>1</v>
      </c>
      <c r="E48" s="12">
        <f>E46/$C$46</f>
        <v>0.40570077466806137</v>
      </c>
      <c r="F48" s="10"/>
      <c r="G48" s="10"/>
      <c r="H48" s="39"/>
      <c r="I48" s="10"/>
      <c r="J48" s="10"/>
      <c r="K48" s="39"/>
      <c r="L48" s="10">
        <f>L46/$C$46</f>
        <v>0.5385716276402139</v>
      </c>
      <c r="M48" s="10">
        <f>M46/$D$46</f>
        <v>0.7193829173277261</v>
      </c>
      <c r="N48" s="39"/>
      <c r="O48" s="10"/>
      <c r="P48" s="10"/>
      <c r="Q48" s="39"/>
      <c r="R48" s="10"/>
      <c r="S48" s="11"/>
      <c r="T48" s="118"/>
      <c r="U48" s="101"/>
      <c r="V48" s="101"/>
      <c r="W48" s="101"/>
      <c r="X48" s="101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49" t="s">
        <v>18</v>
      </c>
      <c r="B49" s="150"/>
      <c r="C49" s="40">
        <f>C46/C47</f>
        <v>0.21252527840804994</v>
      </c>
      <c r="D49" s="41">
        <f>D46/D47</f>
        <v>0.2516492903558363</v>
      </c>
      <c r="E49" s="42">
        <f>E46/E47</f>
        <v>0.18969669412451307</v>
      </c>
      <c r="F49" s="40"/>
      <c r="G49" s="40"/>
      <c r="H49" s="40"/>
      <c r="I49" s="40"/>
      <c r="J49" s="40"/>
      <c r="K49" s="40"/>
      <c r="L49" s="40">
        <f>L46/L47</f>
        <v>0.24460485002256513</v>
      </c>
      <c r="M49" s="40">
        <f>M46/M47</f>
        <v>0.24874029040666013</v>
      </c>
      <c r="N49" s="40"/>
      <c r="O49" s="40"/>
      <c r="P49" s="40"/>
      <c r="Q49" s="40"/>
      <c r="R49" s="40"/>
      <c r="S49" s="41"/>
      <c r="T49" s="101"/>
      <c r="U49" s="101"/>
      <c r="V49" s="101"/>
      <c r="W49" s="101"/>
      <c r="X49" s="101"/>
      <c r="Y49" s="101"/>
      <c r="Z49" s="101"/>
      <c r="AA49" s="101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84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0"/>
      <c r="AC50" s="100"/>
      <c r="AD50" s="100"/>
      <c r="AE50" s="100"/>
      <c r="AF50" s="100"/>
      <c r="AG50" s="100"/>
    </row>
    <row r="51" spans="1:33" ht="12.75">
      <c r="A51" s="7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2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2:33" ht="12.75"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3:33" ht="12.75"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5:33" ht="12.75"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8:33" ht="12.75">
      <c r="AB72" s="101"/>
      <c r="AC72" s="101"/>
      <c r="AD72" s="101"/>
      <c r="AE72" s="101"/>
      <c r="AF72" s="101"/>
      <c r="AG72" s="101"/>
    </row>
    <row r="73" spans="28:33" ht="12.75">
      <c r="AB73" s="101"/>
      <c r="AC73" s="101"/>
      <c r="AD73" s="101"/>
      <c r="AE73" s="101"/>
      <c r="AF73" s="101"/>
      <c r="AG73" s="101"/>
    </row>
  </sheetData>
  <sheetProtection/>
  <printOptions/>
  <pageMargins left="0.92" right="0.15748031496062992" top="0.53" bottom="0.5511811023622047" header="0.54" footer="0.590551181102362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2"/>
  <sheetViews>
    <sheetView view="pageBreakPreview" zoomScale="60" zoomScaleNormal="90" zoomScalePageLayoutView="0" workbookViewId="0" topLeftCell="A1">
      <selection activeCell="Z38" sqref="Z38"/>
    </sheetView>
  </sheetViews>
  <sheetFormatPr defaultColWidth="9.00390625" defaultRowHeight="13.5"/>
  <cols>
    <col min="1" max="1" width="13.50390625" style="0" customWidth="1"/>
    <col min="2" max="2" width="7.625" style="0" customWidth="1"/>
    <col min="3" max="5" width="9.125" style="0" bestFit="1" customWidth="1"/>
    <col min="8" max="8" width="6.375" style="0" customWidth="1"/>
    <col min="9" max="10" width="8.875" style="0" customWidth="1"/>
    <col min="11" max="11" width="6.25390625" style="0" customWidth="1"/>
    <col min="12" max="12" width="8.875" style="0" customWidth="1"/>
    <col min="13" max="13" width="9.125" style="0" bestFit="1" customWidth="1"/>
    <col min="14" max="14" width="6.25390625" style="0" customWidth="1"/>
    <col min="15" max="15" width="8.875" style="0" customWidth="1"/>
    <col min="17" max="17" width="6.25390625" style="0" customWidth="1"/>
    <col min="19" max="19" width="11.00390625" style="0" customWidth="1"/>
  </cols>
  <sheetData>
    <row r="1" spans="1:33" ht="15.75">
      <c r="A1" s="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49"/>
      <c r="B5" s="5"/>
      <c r="C5" s="150" t="s">
        <v>23</v>
      </c>
      <c r="D5" s="151" t="s">
        <v>20</v>
      </c>
      <c r="E5" s="152" t="s">
        <v>23</v>
      </c>
      <c r="F5" s="150" t="s">
        <v>23</v>
      </c>
      <c r="G5" s="150" t="s">
        <v>20</v>
      </c>
      <c r="H5" s="150"/>
      <c r="I5" s="150" t="s">
        <v>23</v>
      </c>
      <c r="J5" s="150" t="s">
        <v>20</v>
      </c>
      <c r="K5" s="150" t="s">
        <v>24</v>
      </c>
      <c r="L5" s="150" t="s">
        <v>23</v>
      </c>
      <c r="M5" s="150" t="s">
        <v>25</v>
      </c>
      <c r="N5" s="150" t="s">
        <v>24</v>
      </c>
      <c r="O5" s="150" t="s">
        <v>23</v>
      </c>
      <c r="P5" s="150" t="s">
        <v>25</v>
      </c>
      <c r="Q5" s="150"/>
      <c r="R5" s="150" t="s">
        <v>23</v>
      </c>
      <c r="S5" s="151" t="s">
        <v>25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s="35" customFormat="1" ht="12.75">
      <c r="A6" s="153" t="s">
        <v>78</v>
      </c>
      <c r="B6" s="126">
        <v>2010</v>
      </c>
      <c r="C6" s="87">
        <v>4960</v>
      </c>
      <c r="D6" s="88">
        <v>4966</v>
      </c>
      <c r="E6" s="344"/>
      <c r="F6" s="345"/>
      <c r="G6" s="303"/>
      <c r="H6" s="303"/>
      <c r="I6" s="329"/>
      <c r="J6" s="303"/>
      <c r="K6" s="303"/>
      <c r="L6" s="329"/>
      <c r="M6" s="303"/>
      <c r="N6" s="303"/>
      <c r="O6" s="329"/>
      <c r="P6" s="303"/>
      <c r="Q6" s="303"/>
      <c r="R6" s="329"/>
      <c r="S6" s="313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s="35" customFormat="1" ht="12.75">
      <c r="A7" s="327" t="s">
        <v>88</v>
      </c>
      <c r="B7" s="323">
        <v>2011</v>
      </c>
      <c r="C7" s="332">
        <v>4615</v>
      </c>
      <c r="D7" s="333">
        <v>4373</v>
      </c>
      <c r="E7" s="350"/>
      <c r="F7" s="258"/>
      <c r="G7" s="116"/>
      <c r="H7" s="87"/>
      <c r="I7" s="258"/>
      <c r="J7" s="258"/>
      <c r="K7" s="258"/>
      <c r="L7" s="258"/>
      <c r="M7" s="351"/>
      <c r="N7" s="258"/>
      <c r="O7" s="258"/>
      <c r="P7" s="351"/>
      <c r="Q7" s="258"/>
      <c r="R7" s="258"/>
      <c r="S7" s="352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35" customFormat="1" ht="12.75">
      <c r="A8" s="114" t="s">
        <v>90</v>
      </c>
      <c r="B8" s="126">
        <v>2012</v>
      </c>
      <c r="C8" s="267">
        <v>4783</v>
      </c>
      <c r="D8" s="267">
        <v>4008</v>
      </c>
      <c r="E8" s="346"/>
      <c r="F8" s="347"/>
      <c r="G8" s="330"/>
      <c r="H8" s="303"/>
      <c r="I8" s="335"/>
      <c r="J8" s="330"/>
      <c r="K8" s="303"/>
      <c r="L8" s="335"/>
      <c r="M8" s="330"/>
      <c r="N8" s="303"/>
      <c r="O8" s="335"/>
      <c r="P8" s="330"/>
      <c r="Q8" s="303"/>
      <c r="R8" s="335"/>
      <c r="S8" s="331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</row>
    <row r="9" spans="1:33" s="35" customFormat="1" ht="12.75">
      <c r="A9" s="327" t="s">
        <v>96</v>
      </c>
      <c r="B9" s="323">
        <v>2013</v>
      </c>
      <c r="C9" s="348">
        <v>4632</v>
      </c>
      <c r="D9" s="348">
        <v>3702</v>
      </c>
      <c r="E9" s="353"/>
      <c r="F9" s="159"/>
      <c r="G9" s="268"/>
      <c r="H9" s="115"/>
      <c r="I9" s="159"/>
      <c r="J9" s="268"/>
      <c r="K9" s="115"/>
      <c r="L9" s="159"/>
      <c r="M9" s="268"/>
      <c r="N9" s="115"/>
      <c r="O9" s="159"/>
      <c r="P9" s="268"/>
      <c r="Q9" s="115"/>
      <c r="R9" s="159"/>
      <c r="S9" s="169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</row>
    <row r="10" spans="1:33" s="35" customFormat="1" ht="12.75">
      <c r="A10" s="114" t="s">
        <v>97</v>
      </c>
      <c r="B10" s="126">
        <v>2014</v>
      </c>
      <c r="C10" s="87">
        <v>4582</v>
      </c>
      <c r="D10" s="87">
        <v>3846</v>
      </c>
      <c r="E10" s="349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43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</row>
    <row r="11" spans="1:33" s="35" customFormat="1" ht="12.75">
      <c r="A11" s="327" t="s">
        <v>98</v>
      </c>
      <c r="B11" s="323">
        <v>2015</v>
      </c>
      <c r="C11" s="303">
        <v>3603</v>
      </c>
      <c r="D11" s="303">
        <v>3127</v>
      </c>
      <c r="E11" s="259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239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35" customFormat="1" ht="12.75">
      <c r="A12" s="114" t="s">
        <v>99</v>
      </c>
      <c r="B12" s="126">
        <v>2016</v>
      </c>
      <c r="C12" s="87">
        <v>3759</v>
      </c>
      <c r="D12" s="87">
        <v>3778</v>
      </c>
      <c r="E12" s="349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43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35" customFormat="1" ht="12.75">
      <c r="A13" s="327" t="s">
        <v>103</v>
      </c>
      <c r="B13" s="323">
        <v>2017</v>
      </c>
      <c r="C13" s="303">
        <v>3852</v>
      </c>
      <c r="D13" s="303">
        <v>3536</v>
      </c>
      <c r="E13" s="259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23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33" s="35" customFormat="1" ht="13.5" customHeight="1">
      <c r="A14" s="114" t="s">
        <v>104</v>
      </c>
      <c r="B14" s="126">
        <v>2018</v>
      </c>
      <c r="C14" s="87">
        <v>4117.475</v>
      </c>
      <c r="D14" s="87">
        <v>3883.444</v>
      </c>
      <c r="E14" s="349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43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35" customFormat="1" ht="12.75">
      <c r="A15" s="327" t="s">
        <v>105</v>
      </c>
      <c r="B15" s="323">
        <v>2019</v>
      </c>
      <c r="C15" s="303">
        <v>4240.079</v>
      </c>
      <c r="D15" s="303">
        <v>3731.987</v>
      </c>
      <c r="E15" s="259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239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s="106" customFormat="1" ht="12.75">
      <c r="A16" s="127" t="s">
        <v>112</v>
      </c>
      <c r="B16" s="128">
        <v>2020</v>
      </c>
      <c r="C16" s="134">
        <v>3871.824</v>
      </c>
      <c r="D16" s="134">
        <v>3184.2170000000006</v>
      </c>
      <c r="E16" s="349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43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s="106" customFormat="1" ht="12.75">
      <c r="A17" s="127" t="s">
        <v>111</v>
      </c>
      <c r="B17" s="128">
        <v>2021</v>
      </c>
      <c r="C17" s="134">
        <v>3919.597</v>
      </c>
      <c r="D17" s="134">
        <v>3683.597</v>
      </c>
      <c r="E17" s="260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2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3" s="106" customFormat="1" ht="12.75">
      <c r="A18" s="108" t="s">
        <v>113</v>
      </c>
      <c r="B18" s="96">
        <v>2022</v>
      </c>
      <c r="C18" s="160">
        <v>306.927</v>
      </c>
      <c r="D18" s="78">
        <v>348.907</v>
      </c>
      <c r="E18" s="63" t="s">
        <v>86</v>
      </c>
      <c r="F18" s="145" t="s">
        <v>60</v>
      </c>
      <c r="G18" s="86" t="s">
        <v>63</v>
      </c>
      <c r="H18" s="77"/>
      <c r="I18" s="145" t="s">
        <v>60</v>
      </c>
      <c r="J18" s="86" t="s">
        <v>63</v>
      </c>
      <c r="K18" s="77"/>
      <c r="L18" s="145" t="s">
        <v>60</v>
      </c>
      <c r="M18" s="86" t="s">
        <v>63</v>
      </c>
      <c r="N18" s="77"/>
      <c r="O18" s="145" t="s">
        <v>60</v>
      </c>
      <c r="P18" s="86" t="s">
        <v>63</v>
      </c>
      <c r="Q18" s="77"/>
      <c r="R18" s="145" t="s">
        <v>60</v>
      </c>
      <c r="S18" s="146" t="s">
        <v>63</v>
      </c>
      <c r="T18" s="100"/>
      <c r="U18" s="100"/>
      <c r="V18" s="100"/>
      <c r="W18" s="100"/>
      <c r="X18" s="100"/>
      <c r="Y18" s="100"/>
      <c r="Z18" s="100"/>
      <c r="AA18" s="100"/>
      <c r="AB18" s="115"/>
      <c r="AC18" s="100"/>
      <c r="AD18" s="100"/>
      <c r="AE18" s="100"/>
      <c r="AF18" s="100"/>
      <c r="AG18" s="100"/>
    </row>
    <row r="19" spans="1:33" s="106" customFormat="1" ht="12.75">
      <c r="A19" s="114" t="s">
        <v>6</v>
      </c>
      <c r="B19" s="115"/>
      <c r="C19" s="173">
        <v>307.589</v>
      </c>
      <c r="D19" s="37">
        <v>347.812</v>
      </c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1"/>
      <c r="U19" s="101"/>
      <c r="V19" s="101"/>
      <c r="W19" s="101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1:33" s="106" customFormat="1" ht="12.75">
      <c r="A20" s="108" t="s">
        <v>7</v>
      </c>
      <c r="B20" s="96"/>
      <c r="C20" s="160">
        <v>332.041</v>
      </c>
      <c r="D20" s="78">
        <v>395.627</v>
      </c>
      <c r="E20" s="79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</row>
    <row r="21" spans="1:33" ht="12.75">
      <c r="A21" s="114" t="s">
        <v>8</v>
      </c>
      <c r="B21" s="115"/>
      <c r="C21" s="173">
        <v>301.327</v>
      </c>
      <c r="D21" s="37">
        <v>401.143</v>
      </c>
      <c r="E21" s="89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0"/>
      <c r="U21" s="100"/>
      <c r="V21" s="100"/>
      <c r="W21" s="100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3" s="106" customFormat="1" ht="12.75">
      <c r="A22" s="108" t="s">
        <v>9</v>
      </c>
      <c r="B22" s="96"/>
      <c r="C22" s="160">
        <v>272</v>
      </c>
      <c r="D22" s="78">
        <v>359</v>
      </c>
      <c r="E22" s="79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1:33" s="106" customFormat="1" ht="12.75">
      <c r="A23" s="114" t="s">
        <v>10</v>
      </c>
      <c r="B23" s="115"/>
      <c r="C23" s="173">
        <v>271.825</v>
      </c>
      <c r="D23" s="37">
        <v>363.944</v>
      </c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3" s="106" customFormat="1" ht="12.75">
      <c r="A24" s="108" t="s">
        <v>11</v>
      </c>
      <c r="B24" s="96"/>
      <c r="C24" s="160">
        <v>275.843</v>
      </c>
      <c r="D24" s="78">
        <v>326.037</v>
      </c>
      <c r="E24" s="79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8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106" customFormat="1" ht="12.75">
      <c r="A25" s="114" t="s">
        <v>12</v>
      </c>
      <c r="B25" s="115"/>
      <c r="C25" s="173">
        <v>241.875</v>
      </c>
      <c r="D25" s="37">
        <v>291.994</v>
      </c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0"/>
      <c r="U25" s="403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s="106" customFormat="1" ht="12.75">
      <c r="A26" s="108" t="s">
        <v>13</v>
      </c>
      <c r="B26" s="96"/>
      <c r="C26" s="160">
        <v>265.385</v>
      </c>
      <c r="D26" s="78">
        <v>321.152</v>
      </c>
      <c r="E26" s="79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100"/>
      <c r="U26" s="403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1:33" s="106" customFormat="1" ht="12.75">
      <c r="A27" s="114" t="s">
        <v>14</v>
      </c>
      <c r="B27" s="115"/>
      <c r="C27" s="173">
        <v>257.937</v>
      </c>
      <c r="D27" s="37">
        <v>295.158</v>
      </c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  <c r="T27" s="100"/>
      <c r="U27" s="403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</row>
    <row r="28" spans="1:33" s="106" customFormat="1" ht="12.75">
      <c r="A28" s="108" t="s">
        <v>15</v>
      </c>
      <c r="B28" s="96"/>
      <c r="C28" s="160">
        <v>230.764</v>
      </c>
      <c r="D28" s="78">
        <v>262.835</v>
      </c>
      <c r="E28" s="79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8"/>
      <c r="T28" s="100"/>
      <c r="U28" s="403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1:33" s="106" customFormat="1" ht="12.75">
      <c r="A29" s="114" t="s">
        <v>16</v>
      </c>
      <c r="B29" s="115"/>
      <c r="C29" s="266">
        <v>264.703</v>
      </c>
      <c r="D29" s="104">
        <v>300.464</v>
      </c>
      <c r="E29" s="8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100"/>
      <c r="U29" s="403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s="106" customFormat="1" ht="12.75">
      <c r="A30" s="171" t="s">
        <v>19</v>
      </c>
      <c r="B30" s="39"/>
      <c r="C30" s="92">
        <f>SUM(C18:C29)</f>
        <v>3328.216</v>
      </c>
      <c r="D30" s="93">
        <f>SUM(D18:D29)</f>
        <v>4014.073</v>
      </c>
      <c r="E30" s="9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100"/>
      <c r="U30" s="403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1:33" s="106" customFormat="1" ht="12.75">
      <c r="A31" s="118" t="s">
        <v>71</v>
      </c>
      <c r="B31" s="90"/>
      <c r="C31" s="87">
        <f>C17</f>
        <v>3919.597</v>
      </c>
      <c r="D31" s="87">
        <f>D17</f>
        <v>3683.597</v>
      </c>
      <c r="E31" s="15"/>
      <c r="F31" s="14"/>
      <c r="G31" s="263"/>
      <c r="H31" s="36"/>
      <c r="I31" s="14"/>
      <c r="J31" s="263"/>
      <c r="K31" s="36"/>
      <c r="L31" s="14"/>
      <c r="M31" s="263"/>
      <c r="N31" s="36"/>
      <c r="O31" s="14"/>
      <c r="P31" s="263"/>
      <c r="Q31" s="36"/>
      <c r="R31" s="14"/>
      <c r="S31" s="264"/>
      <c r="T31" s="101"/>
      <c r="U31" s="403"/>
      <c r="V31" s="101"/>
      <c r="W31" s="101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1:33" s="106" customFormat="1" ht="12.75">
      <c r="A32" s="171" t="s">
        <v>54</v>
      </c>
      <c r="B32" s="39"/>
      <c r="C32" s="10">
        <v>1</v>
      </c>
      <c r="D32" s="11">
        <v>1</v>
      </c>
      <c r="E32" s="265"/>
      <c r="F32" s="186"/>
      <c r="G32" s="10"/>
      <c r="H32" s="39"/>
      <c r="I32" s="10"/>
      <c r="J32" s="10"/>
      <c r="K32" s="39"/>
      <c r="L32" s="10"/>
      <c r="M32" s="10"/>
      <c r="N32" s="39"/>
      <c r="O32" s="10"/>
      <c r="P32" s="10"/>
      <c r="Q32" s="39"/>
      <c r="R32" s="10"/>
      <c r="S32" s="11"/>
      <c r="T32" s="101"/>
      <c r="U32" s="403"/>
      <c r="V32" s="101"/>
      <c r="W32" s="101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s="106" customFormat="1" ht="12.75">
      <c r="A33" s="149" t="s">
        <v>18</v>
      </c>
      <c r="B33" s="150"/>
      <c r="C33" s="40">
        <f>C30/C31</f>
        <v>0.8491219888167073</v>
      </c>
      <c r="D33" s="41">
        <f>D30/D31</f>
        <v>1.0897155687769318</v>
      </c>
      <c r="E33" s="4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101"/>
      <c r="U33" s="403"/>
      <c r="V33" s="101"/>
      <c r="W33" s="101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1:33" ht="12.75">
      <c r="A34" s="108" t="s">
        <v>117</v>
      </c>
      <c r="B34" s="96">
        <v>2023</v>
      </c>
      <c r="C34" s="160">
        <v>228.869</v>
      </c>
      <c r="D34" s="78">
        <v>242.448</v>
      </c>
      <c r="E34" s="63" t="s">
        <v>86</v>
      </c>
      <c r="F34" s="145" t="s">
        <v>60</v>
      </c>
      <c r="G34" s="86" t="s">
        <v>63</v>
      </c>
      <c r="H34" s="77"/>
      <c r="I34" s="145" t="s">
        <v>60</v>
      </c>
      <c r="J34" s="86" t="s">
        <v>63</v>
      </c>
      <c r="K34" s="77"/>
      <c r="L34" s="145" t="s">
        <v>60</v>
      </c>
      <c r="M34" s="86" t="s">
        <v>63</v>
      </c>
      <c r="N34" s="77"/>
      <c r="O34" s="145" t="s">
        <v>60</v>
      </c>
      <c r="P34" s="86" t="s">
        <v>63</v>
      </c>
      <c r="Q34" s="77"/>
      <c r="R34" s="145" t="s">
        <v>60</v>
      </c>
      <c r="S34" s="146" t="s">
        <v>63</v>
      </c>
      <c r="T34" s="101"/>
      <c r="U34" s="403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14" t="s">
        <v>6</v>
      </c>
      <c r="B35" s="115"/>
      <c r="C35" s="173">
        <v>216.256</v>
      </c>
      <c r="D35" s="37">
        <v>251.29</v>
      </c>
      <c r="E35" s="8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08" t="s">
        <v>7</v>
      </c>
      <c r="B36" s="96"/>
      <c r="C36" s="404">
        <v>227.511</v>
      </c>
      <c r="D36" s="404">
        <v>259.962</v>
      </c>
      <c r="E36" s="79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8"/>
      <c r="T36" s="100"/>
      <c r="U36" s="100"/>
      <c r="V36" s="100"/>
      <c r="W36" s="100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4" t="s">
        <v>8</v>
      </c>
      <c r="B37" s="115"/>
      <c r="C37" s="173"/>
      <c r="D37" s="37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00"/>
      <c r="U37" s="100"/>
      <c r="V37" s="100"/>
      <c r="W37" s="100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08" t="s">
        <v>9</v>
      </c>
      <c r="B38" s="96"/>
      <c r="C38" s="160"/>
      <c r="D38" s="78"/>
      <c r="E38" s="79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8"/>
      <c r="T38" s="100"/>
      <c r="U38" s="100"/>
      <c r="V38" s="100"/>
      <c r="W38" s="100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s="35" customFormat="1" ht="12.75">
      <c r="A39" s="114" t="s">
        <v>10</v>
      </c>
      <c r="B39" s="115"/>
      <c r="C39" s="173"/>
      <c r="D39" s="37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1:33" s="35" customFormat="1" ht="12.75">
      <c r="A40" s="108" t="s">
        <v>11</v>
      </c>
      <c r="B40" s="96"/>
      <c r="C40" s="160"/>
      <c r="D40" s="78"/>
      <c r="E40" s="79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1:33" s="35" customFormat="1" ht="12.75">
      <c r="A41" s="114" t="s">
        <v>12</v>
      </c>
      <c r="B41" s="115"/>
      <c r="C41" s="173"/>
      <c r="D41" s="37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 s="35" customFormat="1" ht="12.75">
      <c r="A42" s="108" t="s">
        <v>13</v>
      </c>
      <c r="B42" s="96"/>
      <c r="C42" s="160"/>
      <c r="D42" s="78"/>
      <c r="E42" s="79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 s="35" customFormat="1" ht="12.75">
      <c r="A43" s="114" t="s">
        <v>14</v>
      </c>
      <c r="B43" s="115"/>
      <c r="C43" s="173"/>
      <c r="D43" s="37"/>
      <c r="E43" s="8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8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s="35" customFormat="1" ht="12.75">
      <c r="A44" s="108" t="s">
        <v>15</v>
      </c>
      <c r="B44" s="96"/>
      <c r="C44" s="160"/>
      <c r="D44" s="78"/>
      <c r="E44" s="79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1:33" s="35" customFormat="1" ht="12.75">
      <c r="A45" s="114" t="s">
        <v>16</v>
      </c>
      <c r="B45" s="115"/>
      <c r="C45" s="266"/>
      <c r="D45" s="104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35" customFormat="1" ht="12.75">
      <c r="A46" s="171" t="s">
        <v>19</v>
      </c>
      <c r="B46" s="39"/>
      <c r="C46" s="92">
        <f>SUM(C34:C45)</f>
        <v>672.636</v>
      </c>
      <c r="D46" s="93">
        <f>SUM(D34:D45)</f>
        <v>753.7</v>
      </c>
      <c r="E46" s="94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s="35" customFormat="1" ht="12.75">
      <c r="A47" s="118" t="s">
        <v>71</v>
      </c>
      <c r="B47" s="90"/>
      <c r="C47" s="36">
        <f>SUM(C18:C29)</f>
        <v>3328.216</v>
      </c>
      <c r="D47" s="37">
        <f>SUM(D18:D29)</f>
        <v>4014.073</v>
      </c>
      <c r="E47" s="50"/>
      <c r="F47" s="5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101"/>
      <c r="U47" s="101"/>
      <c r="V47" s="101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1:33" s="35" customFormat="1" ht="12.75">
      <c r="A48" s="171" t="s">
        <v>17</v>
      </c>
      <c r="B48" s="39"/>
      <c r="C48" s="10">
        <f>C46/$C$46</f>
        <v>1</v>
      </c>
      <c r="D48" s="11">
        <f>D46/$D$46</f>
        <v>1</v>
      </c>
      <c r="E48" s="12"/>
      <c r="F48" s="10"/>
      <c r="G48" s="10"/>
      <c r="H48" s="39"/>
      <c r="I48" s="10"/>
      <c r="J48" s="10"/>
      <c r="K48" s="39"/>
      <c r="L48" s="10"/>
      <c r="M48" s="10"/>
      <c r="N48" s="39"/>
      <c r="O48" s="10"/>
      <c r="P48" s="10"/>
      <c r="Q48" s="39"/>
      <c r="R48" s="10"/>
      <c r="S48" s="11"/>
      <c r="T48" s="101"/>
      <c r="U48" s="101"/>
      <c r="V48" s="101"/>
      <c r="W48" s="101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1:33" s="35" customFormat="1" ht="12.75">
      <c r="A49" s="149" t="s">
        <v>18</v>
      </c>
      <c r="B49" s="150"/>
      <c r="C49" s="40">
        <f>C46/C47</f>
        <v>0.2021010655558413</v>
      </c>
      <c r="D49" s="41">
        <f>D46/D47</f>
        <v>0.18776439790706348</v>
      </c>
      <c r="E49" s="42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101"/>
      <c r="U49" s="101"/>
      <c r="V49" s="101"/>
      <c r="W49" s="101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1:33" s="35" customFormat="1" ht="12.75">
      <c r="A50" s="101" t="s">
        <v>84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1:33" ht="12.75">
      <c r="A51" s="7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7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2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spans="1:32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</row>
    <row r="56" spans="1:32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3:33" ht="12.75"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4:33" ht="12.75"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4:33" ht="12.75"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4:33" ht="12.75"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</sheetData>
  <sheetProtection/>
  <printOptions/>
  <pageMargins left="0.8267716535433072" right="0.15748031496062992" top="0.3937007874015748" bottom="0.5511811023622047" header="0.4330708661417323" footer="0.590551181102362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view="pageBreakPreview" zoomScale="80" zoomScaleNormal="90" zoomScaleSheetLayoutView="80" workbookViewId="0" topLeftCell="A4">
      <selection activeCell="I56" sqref="I56"/>
    </sheetView>
  </sheetViews>
  <sheetFormatPr defaultColWidth="9.00390625" defaultRowHeight="13.5"/>
  <cols>
    <col min="1" max="1" width="12.125" style="0" customWidth="1"/>
    <col min="2" max="2" width="6.625" style="0" customWidth="1"/>
    <col min="3" max="3" width="11.125" style="0" customWidth="1"/>
    <col min="4" max="4" width="10.50390625" style="0" bestFit="1" customWidth="1"/>
    <col min="5" max="5" width="9.125" style="0" bestFit="1" customWidth="1"/>
    <col min="6" max="6" width="10.625" style="0" customWidth="1"/>
    <col min="8" max="8" width="6.25390625" style="0" customWidth="1"/>
    <col min="9" max="9" width="10.00390625" style="0" customWidth="1"/>
    <col min="10" max="10" width="8.875" style="0" customWidth="1"/>
    <col min="11" max="11" width="6.25390625" style="0" customWidth="1"/>
    <col min="12" max="13" width="9.125" style="0" bestFit="1" customWidth="1"/>
    <col min="14" max="14" width="6.25390625" style="0" customWidth="1"/>
    <col min="15" max="15" width="10.00390625" style="0" customWidth="1"/>
    <col min="17" max="17" width="6.25390625" style="0" customWidth="1"/>
    <col min="18" max="18" width="10.125" style="0" customWidth="1"/>
    <col min="19" max="19" width="10.75390625" style="0" customWidth="1"/>
  </cols>
  <sheetData>
    <row r="1" spans="1:33" ht="15.75">
      <c r="A1" s="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218"/>
      <c r="X2" s="218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49"/>
      <c r="B5" s="62" t="s">
        <v>31</v>
      </c>
      <c r="C5" s="150" t="s">
        <v>23</v>
      </c>
      <c r="D5" s="151" t="s">
        <v>20</v>
      </c>
      <c r="E5" s="152" t="s">
        <v>23</v>
      </c>
      <c r="F5" s="150" t="s">
        <v>23</v>
      </c>
      <c r="G5" s="150" t="s">
        <v>20</v>
      </c>
      <c r="H5" s="150"/>
      <c r="I5" s="150" t="s">
        <v>23</v>
      </c>
      <c r="J5" s="150" t="s">
        <v>20</v>
      </c>
      <c r="K5" s="150" t="s">
        <v>24</v>
      </c>
      <c r="L5" s="150" t="s">
        <v>23</v>
      </c>
      <c r="M5" s="150" t="s">
        <v>25</v>
      </c>
      <c r="N5" s="150" t="s">
        <v>24</v>
      </c>
      <c r="O5" s="150" t="s">
        <v>23</v>
      </c>
      <c r="P5" s="150" t="s">
        <v>25</v>
      </c>
      <c r="Q5" s="150"/>
      <c r="R5" s="150" t="s">
        <v>23</v>
      </c>
      <c r="S5" s="151" t="s">
        <v>25</v>
      </c>
      <c r="T5" s="101"/>
      <c r="U5" s="101"/>
      <c r="V5" s="101"/>
      <c r="W5" s="218"/>
      <c r="X5" s="218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147" t="s">
        <v>2</v>
      </c>
      <c r="B6" s="75"/>
      <c r="C6" s="51">
        <v>738034</v>
      </c>
      <c r="D6" s="56">
        <v>437841</v>
      </c>
      <c r="E6" s="229">
        <v>245286</v>
      </c>
      <c r="F6" s="51">
        <v>51052</v>
      </c>
      <c r="G6" s="51">
        <v>33948</v>
      </c>
      <c r="H6" s="51"/>
      <c r="I6" s="51">
        <v>39083</v>
      </c>
      <c r="J6" s="51">
        <v>37906</v>
      </c>
      <c r="K6" s="51"/>
      <c r="L6" s="51">
        <v>541082</v>
      </c>
      <c r="M6" s="51">
        <v>295422</v>
      </c>
      <c r="N6" s="51"/>
      <c r="O6" s="51">
        <v>48354</v>
      </c>
      <c r="P6" s="51">
        <v>31972</v>
      </c>
      <c r="Q6" s="51"/>
      <c r="R6" s="51">
        <v>58463</v>
      </c>
      <c r="S6" s="56">
        <v>38593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19" t="s">
        <v>3</v>
      </c>
      <c r="B7" s="219"/>
      <c r="C7" s="36">
        <v>761543</v>
      </c>
      <c r="D7" s="37">
        <v>437821</v>
      </c>
      <c r="E7" s="38">
        <v>215418</v>
      </c>
      <c r="F7" s="36">
        <v>58460</v>
      </c>
      <c r="G7" s="36">
        <v>37331</v>
      </c>
      <c r="H7" s="36"/>
      <c r="I7" s="36">
        <v>37810</v>
      </c>
      <c r="J7" s="36">
        <v>35995</v>
      </c>
      <c r="K7" s="36"/>
      <c r="L7" s="36">
        <v>556358</v>
      </c>
      <c r="M7" s="36">
        <v>292842</v>
      </c>
      <c r="N7" s="36"/>
      <c r="O7" s="36">
        <v>48923</v>
      </c>
      <c r="P7" s="36">
        <v>33159</v>
      </c>
      <c r="Q7" s="36"/>
      <c r="R7" s="36">
        <v>59991</v>
      </c>
      <c r="S7" s="37">
        <v>38495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147" t="s">
        <v>4</v>
      </c>
      <c r="B8" s="220"/>
      <c r="C8" s="51">
        <v>833294</v>
      </c>
      <c r="D8" s="56">
        <v>465167</v>
      </c>
      <c r="E8" s="229">
        <v>208534</v>
      </c>
      <c r="F8" s="51">
        <v>55380</v>
      </c>
      <c r="G8" s="51">
        <v>37260</v>
      </c>
      <c r="H8" s="51"/>
      <c r="I8" s="51">
        <v>43181</v>
      </c>
      <c r="J8" s="51">
        <v>40461</v>
      </c>
      <c r="K8" s="51"/>
      <c r="L8" s="51">
        <v>621138</v>
      </c>
      <c r="M8" s="51">
        <v>313950</v>
      </c>
      <c r="N8" s="51"/>
      <c r="O8" s="51">
        <v>49711</v>
      </c>
      <c r="P8" s="51">
        <v>32812</v>
      </c>
      <c r="Q8" s="51"/>
      <c r="R8" s="51">
        <v>63885</v>
      </c>
      <c r="S8" s="56">
        <v>40680</v>
      </c>
      <c r="T8" s="101"/>
      <c r="U8" s="101"/>
      <c r="V8" s="101"/>
      <c r="W8" s="100"/>
      <c r="X8" s="100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19" t="s">
        <v>5</v>
      </c>
      <c r="B9" s="221"/>
      <c r="C9" s="36">
        <v>788741</v>
      </c>
      <c r="D9" s="37">
        <v>432425</v>
      </c>
      <c r="E9" s="38">
        <v>197335</v>
      </c>
      <c r="F9" s="36">
        <v>47688</v>
      </c>
      <c r="G9" s="36">
        <v>31764</v>
      </c>
      <c r="H9" s="36"/>
      <c r="I9" s="36">
        <v>34394</v>
      </c>
      <c r="J9" s="36">
        <v>31142</v>
      </c>
      <c r="K9" s="36"/>
      <c r="L9" s="36">
        <v>611685</v>
      </c>
      <c r="M9" s="36">
        <v>305542</v>
      </c>
      <c r="N9" s="36"/>
      <c r="O9" s="36">
        <v>49212</v>
      </c>
      <c r="P9" s="36">
        <v>31957</v>
      </c>
      <c r="Q9" s="36"/>
      <c r="R9" s="36">
        <v>45762</v>
      </c>
      <c r="S9" s="37">
        <v>32016</v>
      </c>
      <c r="T9" s="101"/>
      <c r="U9" s="101"/>
      <c r="V9" s="101"/>
      <c r="W9" s="100"/>
      <c r="X9" s="100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147" t="s">
        <v>69</v>
      </c>
      <c r="B10" s="220"/>
      <c r="C10" s="51">
        <v>854426</v>
      </c>
      <c r="D10" s="56">
        <v>464934</v>
      </c>
      <c r="E10" s="229">
        <v>209850</v>
      </c>
      <c r="F10" s="22" t="s">
        <v>66</v>
      </c>
      <c r="G10" s="51" t="s">
        <v>91</v>
      </c>
      <c r="H10" s="51"/>
      <c r="I10" s="22" t="s">
        <v>66</v>
      </c>
      <c r="J10" s="51" t="s">
        <v>92</v>
      </c>
      <c r="K10" s="51"/>
      <c r="L10" s="51">
        <v>683970</v>
      </c>
      <c r="M10" s="51">
        <v>336088</v>
      </c>
      <c r="N10" s="51"/>
      <c r="O10" s="22" t="s">
        <v>66</v>
      </c>
      <c r="P10" s="51" t="s">
        <v>92</v>
      </c>
      <c r="Q10" s="51"/>
      <c r="R10" s="22" t="s">
        <v>66</v>
      </c>
      <c r="S10" s="368" t="s">
        <v>114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19" t="s">
        <v>67</v>
      </c>
      <c r="B11" s="221"/>
      <c r="C11" s="36">
        <v>914811</v>
      </c>
      <c r="D11" s="37">
        <v>506204</v>
      </c>
      <c r="E11" s="38">
        <v>239440</v>
      </c>
      <c r="F11" s="14"/>
      <c r="G11" s="36"/>
      <c r="H11" s="36"/>
      <c r="I11" s="14"/>
      <c r="J11" s="36"/>
      <c r="K11" s="36"/>
      <c r="L11" s="36">
        <v>729948</v>
      </c>
      <c r="M11" s="36">
        <v>373121</v>
      </c>
      <c r="N11" s="36"/>
      <c r="O11" s="14"/>
      <c r="P11" s="36"/>
      <c r="Q11" s="36"/>
      <c r="R11" s="14"/>
      <c r="S11" s="37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147" t="s">
        <v>89</v>
      </c>
      <c r="B12" s="220"/>
      <c r="C12" s="51">
        <v>985254</v>
      </c>
      <c r="D12" s="56">
        <v>550899</v>
      </c>
      <c r="E12" s="229">
        <v>264334</v>
      </c>
      <c r="F12" s="51"/>
      <c r="G12" s="51"/>
      <c r="H12" s="51"/>
      <c r="I12" s="51"/>
      <c r="J12" s="51"/>
      <c r="K12" s="51"/>
      <c r="L12" s="51">
        <v>789876</v>
      </c>
      <c r="M12" s="51">
        <v>409167</v>
      </c>
      <c r="N12" s="51"/>
      <c r="O12" s="51"/>
      <c r="P12" s="51"/>
      <c r="Q12" s="51"/>
      <c r="R12" s="51"/>
      <c r="S12" s="5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19" t="s">
        <v>70</v>
      </c>
      <c r="B13" s="221"/>
      <c r="C13" s="36">
        <v>1064866</v>
      </c>
      <c r="D13" s="37">
        <v>599983</v>
      </c>
      <c r="E13" s="38">
        <v>294243</v>
      </c>
      <c r="F13" s="52"/>
      <c r="G13" s="36"/>
      <c r="H13" s="36"/>
      <c r="I13" s="14"/>
      <c r="J13" s="36"/>
      <c r="K13" s="36"/>
      <c r="L13" s="36">
        <v>867689</v>
      </c>
      <c r="M13" s="36">
        <v>455772</v>
      </c>
      <c r="N13" s="36"/>
      <c r="O13" s="14"/>
      <c r="P13" s="36"/>
      <c r="Q13" s="36"/>
      <c r="R13" s="14"/>
      <c r="S13" s="37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147" t="s">
        <v>74</v>
      </c>
      <c r="B14" s="220"/>
      <c r="C14" s="51">
        <v>1123807</v>
      </c>
      <c r="D14" s="56">
        <v>675101</v>
      </c>
      <c r="E14" s="229">
        <v>302497</v>
      </c>
      <c r="F14" s="22"/>
      <c r="G14" s="22"/>
      <c r="H14" s="22"/>
      <c r="I14" s="22"/>
      <c r="J14" s="22"/>
      <c r="K14" s="22"/>
      <c r="L14" s="51">
        <v>921170</v>
      </c>
      <c r="M14" s="51">
        <v>518467</v>
      </c>
      <c r="N14" s="51"/>
      <c r="O14" s="22"/>
      <c r="P14" s="22"/>
      <c r="Q14" s="22"/>
      <c r="R14" s="22"/>
      <c r="S14" s="72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19" t="s">
        <v>75</v>
      </c>
      <c r="B15" s="221"/>
      <c r="C15" s="36">
        <v>1158360</v>
      </c>
      <c r="D15" s="37">
        <v>731729</v>
      </c>
      <c r="E15" s="38">
        <v>322832</v>
      </c>
      <c r="F15" s="50"/>
      <c r="G15" s="36"/>
      <c r="H15" s="36"/>
      <c r="I15" s="36"/>
      <c r="J15" s="36"/>
      <c r="K15" s="36"/>
      <c r="L15" s="36">
        <v>957803</v>
      </c>
      <c r="M15" s="36">
        <v>568472</v>
      </c>
      <c r="N15" s="36"/>
      <c r="O15" s="36"/>
      <c r="P15" s="36"/>
      <c r="Q15" s="36"/>
      <c r="R15" s="36"/>
      <c r="S15" s="37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147" t="s">
        <v>76</v>
      </c>
      <c r="B16" s="224"/>
      <c r="C16" s="51">
        <v>1093806</v>
      </c>
      <c r="D16" s="56">
        <v>696420</v>
      </c>
      <c r="E16" s="229">
        <v>313702</v>
      </c>
      <c r="F16" s="22"/>
      <c r="G16" s="51"/>
      <c r="H16" s="51"/>
      <c r="I16" s="22"/>
      <c r="J16" s="51"/>
      <c r="K16" s="51"/>
      <c r="L16" s="51">
        <v>914054</v>
      </c>
      <c r="M16" s="51">
        <v>548908</v>
      </c>
      <c r="N16" s="51"/>
      <c r="O16" s="22"/>
      <c r="P16" s="51"/>
      <c r="Q16" s="51"/>
      <c r="R16" s="22"/>
      <c r="S16" s="5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24" t="s">
        <v>77</v>
      </c>
      <c r="B17" s="225"/>
      <c r="C17" s="102">
        <v>758316</v>
      </c>
      <c r="D17" s="104">
        <v>443456</v>
      </c>
      <c r="E17" s="103">
        <v>241311</v>
      </c>
      <c r="F17" s="17"/>
      <c r="G17" s="202"/>
      <c r="H17" s="102"/>
      <c r="I17" s="17"/>
      <c r="J17" s="202"/>
      <c r="K17" s="102"/>
      <c r="L17" s="102">
        <v>652113</v>
      </c>
      <c r="M17" s="102">
        <v>357351</v>
      </c>
      <c r="N17" s="102"/>
      <c r="O17" s="17"/>
      <c r="P17" s="202"/>
      <c r="Q17" s="102"/>
      <c r="R17" s="17"/>
      <c r="S17" s="240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16" customFormat="1" ht="12.75">
      <c r="A18" s="147" t="s">
        <v>78</v>
      </c>
      <c r="B18" s="75"/>
      <c r="C18" s="18">
        <v>980850</v>
      </c>
      <c r="D18" s="19">
        <v>576470</v>
      </c>
      <c r="E18" s="20">
        <v>309168</v>
      </c>
      <c r="F18" s="21"/>
      <c r="G18" s="241"/>
      <c r="H18" s="51"/>
      <c r="I18" s="74"/>
      <c r="J18" s="241"/>
      <c r="K18" s="18"/>
      <c r="L18" s="18">
        <v>839951</v>
      </c>
      <c r="M18" s="18">
        <v>462086</v>
      </c>
      <c r="N18" s="18"/>
      <c r="O18" s="22"/>
      <c r="P18" s="23"/>
      <c r="Q18" s="18"/>
      <c r="R18" s="22"/>
      <c r="S18" s="24"/>
      <c r="T18" s="218"/>
      <c r="U18" s="218"/>
      <c r="V18" s="218"/>
      <c r="W18" s="101"/>
      <c r="X18" s="101"/>
      <c r="Y18" s="218"/>
      <c r="Z18" s="218"/>
      <c r="AA18" s="218"/>
      <c r="AB18" s="121"/>
      <c r="AC18" s="218"/>
      <c r="AD18" s="218"/>
      <c r="AE18" s="218"/>
      <c r="AF18" s="218"/>
      <c r="AG18" s="218"/>
    </row>
    <row r="19" spans="1:33" ht="12.75">
      <c r="A19" s="124" t="s">
        <v>88</v>
      </c>
      <c r="B19" s="121"/>
      <c r="C19" s="27">
        <v>930474</v>
      </c>
      <c r="D19" s="29">
        <v>557736</v>
      </c>
      <c r="E19" s="30">
        <v>285792</v>
      </c>
      <c r="F19" s="31"/>
      <c r="G19" s="202"/>
      <c r="H19" s="102"/>
      <c r="I19" s="17"/>
      <c r="J19" s="202"/>
      <c r="K19" s="27"/>
      <c r="L19" s="27">
        <v>794624</v>
      </c>
      <c r="M19" s="27">
        <v>449418</v>
      </c>
      <c r="N19" s="27"/>
      <c r="O19" s="17"/>
      <c r="P19" s="28"/>
      <c r="Q19" s="27"/>
      <c r="R19" s="17"/>
      <c r="S19" s="32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147" t="s">
        <v>90</v>
      </c>
      <c r="B20" s="75"/>
      <c r="C20" s="18">
        <v>1006286</v>
      </c>
      <c r="D20" s="19">
        <v>580614</v>
      </c>
      <c r="E20" s="20">
        <v>331416</v>
      </c>
      <c r="F20" s="21"/>
      <c r="G20" s="241"/>
      <c r="H20" s="51"/>
      <c r="I20" s="22"/>
      <c r="J20" s="241"/>
      <c r="K20" s="18"/>
      <c r="L20" s="18">
        <v>875397</v>
      </c>
      <c r="M20" s="18">
        <v>479190</v>
      </c>
      <c r="N20" s="18"/>
      <c r="O20" s="22"/>
      <c r="P20" s="23"/>
      <c r="Q20" s="18"/>
      <c r="R20" s="22"/>
      <c r="S20" s="24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6" customFormat="1" ht="12.75">
      <c r="A21" s="124" t="s">
        <v>96</v>
      </c>
      <c r="B21" s="90"/>
      <c r="C21" s="33">
        <v>984842</v>
      </c>
      <c r="D21" s="33">
        <v>568674</v>
      </c>
      <c r="E21" s="38">
        <v>318326</v>
      </c>
      <c r="F21" s="17"/>
      <c r="G21" s="202"/>
      <c r="H21" s="102"/>
      <c r="I21" s="17"/>
      <c r="J21" s="202"/>
      <c r="K21" s="36"/>
      <c r="L21" s="36">
        <v>864456</v>
      </c>
      <c r="M21" s="36">
        <v>473552</v>
      </c>
      <c r="N21" s="36"/>
      <c r="O21" s="17"/>
      <c r="P21" s="28"/>
      <c r="Q21" s="27"/>
      <c r="R21" s="17"/>
      <c r="S21" s="32"/>
      <c r="T21" s="218"/>
      <c r="U21" s="218"/>
      <c r="V21" s="218"/>
      <c r="W21" s="101"/>
      <c r="X21" s="101"/>
      <c r="Y21" s="218"/>
      <c r="Z21" s="218"/>
      <c r="AA21" s="218"/>
      <c r="AB21" s="218"/>
      <c r="AC21" s="218"/>
      <c r="AD21" s="218"/>
      <c r="AE21" s="218"/>
      <c r="AF21" s="218"/>
      <c r="AG21" s="218"/>
    </row>
    <row r="22" spans="1:33" ht="12.75">
      <c r="A22" s="147" t="s">
        <v>97</v>
      </c>
      <c r="B22" s="75"/>
      <c r="C22" s="25">
        <v>1001099</v>
      </c>
      <c r="D22" s="25">
        <v>587431</v>
      </c>
      <c r="E22" s="229">
        <v>326224</v>
      </c>
      <c r="F22" s="22"/>
      <c r="G22" s="241"/>
      <c r="H22" s="51"/>
      <c r="I22" s="22"/>
      <c r="J22" s="241"/>
      <c r="K22" s="51"/>
      <c r="L22" s="51">
        <v>881299</v>
      </c>
      <c r="M22" s="51">
        <v>491586</v>
      </c>
      <c r="N22" s="51"/>
      <c r="O22" s="22"/>
      <c r="P22" s="23"/>
      <c r="Q22" s="18"/>
      <c r="R22" s="22"/>
      <c r="S22" s="24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14" t="s">
        <v>98</v>
      </c>
      <c r="B23" s="115"/>
      <c r="C23" s="43">
        <v>977481</v>
      </c>
      <c r="D23" s="44">
        <v>584814</v>
      </c>
      <c r="E23" s="89">
        <v>310885</v>
      </c>
      <c r="F23" s="45"/>
      <c r="G23" s="116"/>
      <c r="H23" s="87"/>
      <c r="I23" s="45"/>
      <c r="J23" s="116"/>
      <c r="K23" s="87"/>
      <c r="L23" s="87">
        <v>860253</v>
      </c>
      <c r="M23" s="87">
        <v>488010</v>
      </c>
      <c r="N23" s="87"/>
      <c r="O23" s="45"/>
      <c r="P23" s="46"/>
      <c r="Q23" s="47"/>
      <c r="R23" s="45"/>
      <c r="S23" s="4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35" customFormat="1" ht="12" customHeight="1">
      <c r="A24" s="293" t="s">
        <v>99</v>
      </c>
      <c r="B24" s="317">
        <v>2016</v>
      </c>
      <c r="C24" s="227">
        <v>983536</v>
      </c>
      <c r="D24" s="228">
        <v>574617</v>
      </c>
      <c r="E24" s="229">
        <v>314534</v>
      </c>
      <c r="F24" s="74"/>
      <c r="G24" s="241"/>
      <c r="H24" s="230"/>
      <c r="I24" s="74"/>
      <c r="J24" s="241"/>
      <c r="K24" s="230"/>
      <c r="L24" s="230">
        <v>871320</v>
      </c>
      <c r="M24" s="230">
        <v>483674</v>
      </c>
      <c r="N24" s="230"/>
      <c r="O24" s="74"/>
      <c r="P24" s="242"/>
      <c r="Q24" s="231"/>
      <c r="R24" s="74"/>
      <c r="S24" s="243"/>
      <c r="T24" s="100"/>
      <c r="U24" s="100"/>
      <c r="V24" s="100"/>
      <c r="W24" s="101"/>
      <c r="X24" s="101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35" customFormat="1" ht="12" customHeight="1">
      <c r="A25" s="124" t="s">
        <v>103</v>
      </c>
      <c r="B25" s="126">
        <v>2017</v>
      </c>
      <c r="C25" s="244">
        <v>1043558</v>
      </c>
      <c r="D25" s="244">
        <v>610299</v>
      </c>
      <c r="E25" s="103">
        <v>325570.882</v>
      </c>
      <c r="F25" s="125"/>
      <c r="G25" s="245"/>
      <c r="H25" s="102"/>
      <c r="I25" s="125"/>
      <c r="J25" s="245"/>
      <c r="K25" s="102"/>
      <c r="L25" s="102">
        <v>920769.553</v>
      </c>
      <c r="M25" s="102">
        <v>510683.473</v>
      </c>
      <c r="N25" s="102"/>
      <c r="O25" s="125"/>
      <c r="P25" s="246"/>
      <c r="Q25" s="247"/>
      <c r="R25" s="125"/>
      <c r="S25" s="248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2.75">
      <c r="A26" s="147" t="s">
        <v>104</v>
      </c>
      <c r="B26" s="281">
        <v>2018</v>
      </c>
      <c r="C26" s="227">
        <v>1074521.684</v>
      </c>
      <c r="D26" s="227">
        <v>640866.573</v>
      </c>
      <c r="E26" s="285">
        <v>324524.57</v>
      </c>
      <c r="F26" s="227"/>
      <c r="G26" s="227"/>
      <c r="H26" s="227"/>
      <c r="I26" s="227"/>
      <c r="J26" s="227"/>
      <c r="K26" s="227"/>
      <c r="L26" s="227">
        <v>950956.041</v>
      </c>
      <c r="M26" s="227">
        <v>536567.576</v>
      </c>
      <c r="N26" s="230"/>
      <c r="O26" s="74"/>
      <c r="P26" s="242"/>
      <c r="Q26" s="231"/>
      <c r="R26" s="74"/>
      <c r="S26" s="243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14" t="s">
        <v>105</v>
      </c>
      <c r="B27" s="126">
        <v>2019</v>
      </c>
      <c r="C27" s="244">
        <v>1022064.304</v>
      </c>
      <c r="D27" s="244">
        <v>623522.593</v>
      </c>
      <c r="E27" s="249">
        <v>319018.168</v>
      </c>
      <c r="F27" s="244"/>
      <c r="G27" s="244"/>
      <c r="H27" s="244"/>
      <c r="I27" s="244"/>
      <c r="J27" s="244"/>
      <c r="K27" s="244"/>
      <c r="L27" s="244">
        <v>905000.059</v>
      </c>
      <c r="M27" s="244">
        <v>524789.5360000001</v>
      </c>
      <c r="N27" s="102"/>
      <c r="O27" s="125"/>
      <c r="P27" s="246"/>
      <c r="Q27" s="247"/>
      <c r="R27" s="125"/>
      <c r="S27" s="248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147" t="s">
        <v>107</v>
      </c>
      <c r="B28" s="281">
        <v>2020</v>
      </c>
      <c r="C28" s="227">
        <v>839131.2459999999</v>
      </c>
      <c r="D28" s="227">
        <v>524478.7390000001</v>
      </c>
      <c r="E28" s="285">
        <v>269618.735</v>
      </c>
      <c r="F28" s="227"/>
      <c r="G28" s="227"/>
      <c r="H28" s="227"/>
      <c r="I28" s="227"/>
      <c r="J28" s="227"/>
      <c r="K28" s="227"/>
      <c r="L28" s="227">
        <v>742331.766</v>
      </c>
      <c r="M28" s="227">
        <v>441259.50499999995</v>
      </c>
      <c r="N28" s="230"/>
      <c r="O28" s="74" t="s">
        <v>110</v>
      </c>
      <c r="P28" s="242" t="s">
        <v>110</v>
      </c>
      <c r="Q28" s="231"/>
      <c r="R28" s="74" t="s">
        <v>110</v>
      </c>
      <c r="S28" s="243" t="s">
        <v>110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24" t="s">
        <v>111</v>
      </c>
      <c r="B29" s="379">
        <v>2021</v>
      </c>
      <c r="C29" s="244">
        <v>925980.4940000001</v>
      </c>
      <c r="D29" s="244">
        <v>607231.0160000001</v>
      </c>
      <c r="E29" s="249">
        <v>295844.4</v>
      </c>
      <c r="F29" s="244"/>
      <c r="G29" s="244"/>
      <c r="H29" s="244"/>
      <c r="I29" s="244"/>
      <c r="J29" s="244"/>
      <c r="K29" s="244"/>
      <c r="L29" s="244">
        <v>807046.871</v>
      </c>
      <c r="M29" s="244">
        <v>501721.069</v>
      </c>
      <c r="N29" s="244"/>
      <c r="O29" s="244" t="str">
        <f>'ダイカスト合計(月別集計)'!O30</f>
        <v>　</v>
      </c>
      <c r="P29" s="244" t="str">
        <f>'ダイカスト合計(月別集計)'!P30</f>
        <v>　</v>
      </c>
      <c r="Q29" s="244"/>
      <c r="R29" s="244" t="str">
        <f>'ダイカスト合計(月別集計)'!R30</f>
        <v>　</v>
      </c>
      <c r="S29" s="381" t="str">
        <f>'ダイカスト合計(月別集計)'!S30</f>
        <v>　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385" t="s">
        <v>118</v>
      </c>
      <c r="B30" s="382">
        <v>2022</v>
      </c>
      <c r="C30" s="383">
        <f>'ダイカスト合計(月別集計)'!C30</f>
        <v>894289.094</v>
      </c>
      <c r="D30" s="383">
        <f>'ダイカスト合計(月別集計)'!D30</f>
        <v>647516.1680000001</v>
      </c>
      <c r="E30" s="383">
        <f>'ダイカスト合計(月別集計)'!E30</f>
        <v>291038.776</v>
      </c>
      <c r="F30" s="383">
        <f>'ダイカスト合計(月別集計)'!F30</f>
        <v>0</v>
      </c>
      <c r="G30" s="383">
        <f>'ダイカスト合計(月別集計)'!G30</f>
        <v>0</v>
      </c>
      <c r="H30" s="383">
        <f>'ダイカスト合計(月別集計)'!H30</f>
        <v>0</v>
      </c>
      <c r="I30" s="383">
        <f>'ダイカスト合計(月別集計)'!I30</f>
        <v>0</v>
      </c>
      <c r="J30" s="383">
        <f>'ダイカスト合計(月別集計)'!J30</f>
        <v>0</v>
      </c>
      <c r="K30" s="383">
        <f>'ダイカスト合計(月別集計)'!K30</f>
        <v>0</v>
      </c>
      <c r="L30" s="383">
        <v>778386.324</v>
      </c>
      <c r="M30" s="383">
        <v>536157.043</v>
      </c>
      <c r="N30" s="383">
        <f>'ダイカスト合計(月別集計)'!N30</f>
        <v>0</v>
      </c>
      <c r="O30" s="383" t="str">
        <f>'ダイカスト合計(月別集計)'!O30</f>
        <v>　</v>
      </c>
      <c r="P30" s="383" t="str">
        <f>'ダイカスト合計(月別集計)'!P30</f>
        <v>　</v>
      </c>
      <c r="Q30" s="383">
        <f>'ダイカスト合計(月別集計)'!Q30</f>
        <v>0</v>
      </c>
      <c r="R30" s="383" t="str">
        <f>'ダイカスト合計(月別集計)'!R30</f>
        <v>　</v>
      </c>
      <c r="S30" s="383" t="str">
        <f>'ダイカスト合計(月別集計)'!S30</f>
        <v>　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120"/>
      <c r="B31" s="101" t="s">
        <v>84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102"/>
      <c r="O31" s="125"/>
      <c r="P31" s="246"/>
      <c r="Q31" s="247"/>
      <c r="R31" s="125"/>
      <c r="S31" s="246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235"/>
      <c r="C32" s="33"/>
      <c r="D32" s="3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236"/>
      <c r="P32" s="173"/>
      <c r="Q32" s="173"/>
      <c r="R32" s="173"/>
      <c r="S32" s="36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235"/>
      <c r="B33" s="101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01"/>
      <c r="U33" s="101"/>
      <c r="V33" s="101"/>
      <c r="W33" s="218"/>
      <c r="X33" s="218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01" t="s">
        <v>32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48"/>
      <c r="B35" s="83"/>
      <c r="C35" s="83" t="s">
        <v>21</v>
      </c>
      <c r="D35" s="84"/>
      <c r="E35" s="85" t="s">
        <v>22</v>
      </c>
      <c r="F35" s="83" t="s">
        <v>26</v>
      </c>
      <c r="G35" s="83"/>
      <c r="H35" s="83"/>
      <c r="I35" s="83" t="s">
        <v>27</v>
      </c>
      <c r="J35" s="83"/>
      <c r="K35" s="83"/>
      <c r="L35" s="83" t="s">
        <v>28</v>
      </c>
      <c r="M35" s="83"/>
      <c r="N35" s="83"/>
      <c r="O35" s="83" t="s">
        <v>29</v>
      </c>
      <c r="P35" s="83"/>
      <c r="Q35" s="83"/>
      <c r="R35" s="83" t="s">
        <v>30</v>
      </c>
      <c r="S35" s="84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149"/>
      <c r="B36" s="5"/>
      <c r="C36" s="150" t="s">
        <v>23</v>
      </c>
      <c r="D36" s="151" t="s">
        <v>20</v>
      </c>
      <c r="E36" s="152" t="s">
        <v>23</v>
      </c>
      <c r="F36" s="150" t="s">
        <v>23</v>
      </c>
      <c r="G36" s="150" t="s">
        <v>20</v>
      </c>
      <c r="H36" s="150"/>
      <c r="I36" s="150" t="s">
        <v>23</v>
      </c>
      <c r="J36" s="150" t="s">
        <v>20</v>
      </c>
      <c r="K36" s="150" t="s">
        <v>24</v>
      </c>
      <c r="L36" s="150" t="s">
        <v>23</v>
      </c>
      <c r="M36" s="150" t="s">
        <v>25</v>
      </c>
      <c r="N36" s="150" t="s">
        <v>24</v>
      </c>
      <c r="O36" s="150" t="s">
        <v>23</v>
      </c>
      <c r="P36" s="150" t="s">
        <v>25</v>
      </c>
      <c r="Q36" s="150"/>
      <c r="R36" s="150" t="s">
        <v>23</v>
      </c>
      <c r="S36" s="151" t="s">
        <v>25</v>
      </c>
      <c r="T36" s="101"/>
      <c r="U36" s="101"/>
      <c r="V36" s="101"/>
      <c r="W36" s="218"/>
      <c r="X36" s="218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47" t="s">
        <v>2</v>
      </c>
      <c r="B37" s="380"/>
      <c r="C37" s="51">
        <v>698142</v>
      </c>
      <c r="D37" s="56">
        <v>394912</v>
      </c>
      <c r="E37" s="229">
        <v>231000</v>
      </c>
      <c r="F37" s="51">
        <v>49255</v>
      </c>
      <c r="G37" s="51">
        <v>32071</v>
      </c>
      <c r="H37" s="51"/>
      <c r="I37" s="51">
        <v>34754</v>
      </c>
      <c r="J37" s="51">
        <v>30173</v>
      </c>
      <c r="K37" s="51"/>
      <c r="L37" s="51">
        <v>521322</v>
      </c>
      <c r="M37" s="51">
        <v>271092</v>
      </c>
      <c r="N37" s="51"/>
      <c r="O37" s="51">
        <v>44743</v>
      </c>
      <c r="P37" s="51">
        <v>29661</v>
      </c>
      <c r="Q37" s="51"/>
      <c r="R37" s="51">
        <v>48068</v>
      </c>
      <c r="S37" s="56">
        <v>31915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119" t="s">
        <v>3</v>
      </c>
      <c r="B38" s="219"/>
      <c r="C38" s="36">
        <v>722722</v>
      </c>
      <c r="D38" s="37">
        <v>395744</v>
      </c>
      <c r="E38" s="38">
        <v>200312</v>
      </c>
      <c r="F38" s="36">
        <v>56910</v>
      </c>
      <c r="G38" s="36">
        <v>35699</v>
      </c>
      <c r="H38" s="36"/>
      <c r="I38" s="36">
        <v>34232</v>
      </c>
      <c r="J38" s="36">
        <v>28867</v>
      </c>
      <c r="K38" s="36"/>
      <c r="L38" s="36">
        <v>537673</v>
      </c>
      <c r="M38" s="36">
        <v>268512</v>
      </c>
      <c r="N38" s="36"/>
      <c r="O38" s="36">
        <v>45211</v>
      </c>
      <c r="P38" s="36">
        <v>30887</v>
      </c>
      <c r="Q38" s="36"/>
      <c r="R38" s="36">
        <v>48695</v>
      </c>
      <c r="S38" s="37">
        <v>31778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147" t="s">
        <v>4</v>
      </c>
      <c r="B39" s="220"/>
      <c r="C39" s="51">
        <v>791573</v>
      </c>
      <c r="D39" s="56">
        <v>420695</v>
      </c>
      <c r="E39" s="229">
        <v>192133</v>
      </c>
      <c r="F39" s="51">
        <v>53572</v>
      </c>
      <c r="G39" s="51">
        <v>35386</v>
      </c>
      <c r="H39" s="51"/>
      <c r="I39" s="51">
        <v>39360</v>
      </c>
      <c r="J39" s="51">
        <v>31704</v>
      </c>
      <c r="K39" s="51"/>
      <c r="L39" s="51">
        <v>601313</v>
      </c>
      <c r="M39" s="51">
        <v>289528</v>
      </c>
      <c r="N39" s="51"/>
      <c r="O39" s="51">
        <v>45361</v>
      </c>
      <c r="P39" s="51">
        <v>30055</v>
      </c>
      <c r="Q39" s="51"/>
      <c r="R39" s="51">
        <v>51967</v>
      </c>
      <c r="S39" s="56">
        <v>34022</v>
      </c>
      <c r="T39" s="101"/>
      <c r="U39" s="101"/>
      <c r="V39" s="101"/>
      <c r="W39" s="100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119" t="s">
        <v>5</v>
      </c>
      <c r="B40" s="221"/>
      <c r="C40" s="36">
        <v>750458</v>
      </c>
      <c r="D40" s="37">
        <v>390808</v>
      </c>
      <c r="E40" s="38">
        <v>184783</v>
      </c>
      <c r="F40" s="36">
        <v>45980</v>
      </c>
      <c r="G40" s="36">
        <v>30231</v>
      </c>
      <c r="H40" s="36"/>
      <c r="I40" s="36">
        <v>31250</v>
      </c>
      <c r="J40" s="36">
        <v>24914</v>
      </c>
      <c r="K40" s="36"/>
      <c r="L40" s="36">
        <v>591338</v>
      </c>
      <c r="M40" s="36">
        <v>280237</v>
      </c>
      <c r="N40" s="36"/>
      <c r="O40" s="36">
        <v>45553</v>
      </c>
      <c r="P40" s="36">
        <v>29709</v>
      </c>
      <c r="Q40" s="36"/>
      <c r="R40" s="36">
        <v>36333</v>
      </c>
      <c r="S40" s="37">
        <v>25719</v>
      </c>
      <c r="T40" s="101"/>
      <c r="U40" s="101"/>
      <c r="V40" s="101"/>
      <c r="W40" s="100"/>
      <c r="X40" s="100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147" t="s">
        <v>69</v>
      </c>
      <c r="B41" s="220"/>
      <c r="C41" s="51">
        <v>812298</v>
      </c>
      <c r="D41" s="56">
        <v>417711</v>
      </c>
      <c r="E41" s="229">
        <v>197107</v>
      </c>
      <c r="F41" s="51">
        <v>52127</v>
      </c>
      <c r="G41" s="51">
        <v>32985</v>
      </c>
      <c r="H41" s="51"/>
      <c r="I41" s="51">
        <v>30757</v>
      </c>
      <c r="J41" s="51">
        <v>23802</v>
      </c>
      <c r="K41" s="51"/>
      <c r="L41" s="51">
        <v>649451</v>
      </c>
      <c r="M41" s="51">
        <v>308539</v>
      </c>
      <c r="N41" s="51"/>
      <c r="O41" s="51">
        <v>48949</v>
      </c>
      <c r="P41" s="51">
        <v>30852</v>
      </c>
      <c r="Q41" s="51"/>
      <c r="R41" s="51">
        <v>31014</v>
      </c>
      <c r="S41" s="56">
        <v>21533</v>
      </c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119" t="s">
        <v>67</v>
      </c>
      <c r="B42" s="221"/>
      <c r="C42" s="36">
        <v>869776</v>
      </c>
      <c r="D42" s="37">
        <v>451882</v>
      </c>
      <c r="E42" s="38">
        <v>226000</v>
      </c>
      <c r="F42" s="36">
        <v>53266</v>
      </c>
      <c r="G42" s="36">
        <v>33699</v>
      </c>
      <c r="H42" s="36"/>
      <c r="I42" s="36">
        <v>28875</v>
      </c>
      <c r="J42" s="36">
        <v>23581</v>
      </c>
      <c r="K42" s="36"/>
      <c r="L42" s="36">
        <v>709685</v>
      </c>
      <c r="M42" s="36">
        <v>341774</v>
      </c>
      <c r="N42" s="36"/>
      <c r="O42" s="36">
        <v>44653</v>
      </c>
      <c r="P42" s="36">
        <v>28861</v>
      </c>
      <c r="Q42" s="36"/>
      <c r="R42" s="36">
        <v>33297</v>
      </c>
      <c r="S42" s="37">
        <v>23967</v>
      </c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147" t="s">
        <v>89</v>
      </c>
      <c r="B43" s="220"/>
      <c r="C43" s="51">
        <v>940181</v>
      </c>
      <c r="D43" s="56">
        <v>495088</v>
      </c>
      <c r="E43" s="229">
        <v>249967</v>
      </c>
      <c r="F43" s="51">
        <v>56935</v>
      </c>
      <c r="G43" s="51">
        <v>36232</v>
      </c>
      <c r="H43" s="51"/>
      <c r="I43" s="51">
        <v>27881</v>
      </c>
      <c r="J43" s="51">
        <v>23497</v>
      </c>
      <c r="K43" s="51"/>
      <c r="L43" s="51">
        <v>768955</v>
      </c>
      <c r="M43" s="51">
        <v>375796</v>
      </c>
      <c r="N43" s="51"/>
      <c r="O43" s="51">
        <v>48788</v>
      </c>
      <c r="P43" s="51">
        <v>32219</v>
      </c>
      <c r="Q43" s="51"/>
      <c r="R43" s="51">
        <v>37621</v>
      </c>
      <c r="S43" s="56">
        <v>27343</v>
      </c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19" t="s">
        <v>70</v>
      </c>
      <c r="B44" s="221"/>
      <c r="C44" s="36">
        <v>1020547</v>
      </c>
      <c r="D44" s="37">
        <v>543062</v>
      </c>
      <c r="E44" s="38">
        <v>280152</v>
      </c>
      <c r="F44" s="36">
        <v>57123</v>
      </c>
      <c r="G44" s="36">
        <v>36560</v>
      </c>
      <c r="H44" s="36"/>
      <c r="I44" s="36">
        <v>28102</v>
      </c>
      <c r="J44" s="36">
        <v>24029</v>
      </c>
      <c r="K44" s="36"/>
      <c r="L44" s="36">
        <v>846276</v>
      </c>
      <c r="M44" s="36">
        <v>419671</v>
      </c>
      <c r="N44" s="36"/>
      <c r="O44" s="36">
        <v>51225</v>
      </c>
      <c r="P44" s="36">
        <v>34620</v>
      </c>
      <c r="Q44" s="36"/>
      <c r="R44" s="36">
        <v>37822</v>
      </c>
      <c r="S44" s="37">
        <v>28183</v>
      </c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47" t="s">
        <v>74</v>
      </c>
      <c r="B45" s="220"/>
      <c r="C45" s="51">
        <v>1080941</v>
      </c>
      <c r="D45" s="56">
        <v>613968</v>
      </c>
      <c r="E45" s="229">
        <v>289182</v>
      </c>
      <c r="F45" s="51">
        <v>61230</v>
      </c>
      <c r="G45" s="51">
        <v>42886</v>
      </c>
      <c r="H45" s="51"/>
      <c r="I45" s="51">
        <v>28587</v>
      </c>
      <c r="J45" s="51">
        <v>26569</v>
      </c>
      <c r="K45" s="51"/>
      <c r="L45" s="51">
        <v>898101</v>
      </c>
      <c r="M45" s="51">
        <v>478335</v>
      </c>
      <c r="N45" s="51"/>
      <c r="O45" s="51">
        <v>54024</v>
      </c>
      <c r="P45" s="51">
        <v>37079</v>
      </c>
      <c r="Q45" s="51"/>
      <c r="R45" s="51">
        <v>38998</v>
      </c>
      <c r="S45" s="56">
        <v>29099</v>
      </c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19" t="s">
        <v>75</v>
      </c>
      <c r="B46" s="221"/>
      <c r="C46" s="36">
        <v>1117622</v>
      </c>
      <c r="D46" s="37">
        <v>669465</v>
      </c>
      <c r="E46" s="38">
        <v>308950</v>
      </c>
      <c r="F46" s="36">
        <v>60730</v>
      </c>
      <c r="G46" s="36">
        <v>45368</v>
      </c>
      <c r="H46" s="36"/>
      <c r="I46" s="36">
        <v>30832</v>
      </c>
      <c r="J46" s="36">
        <v>32836</v>
      </c>
      <c r="K46" s="36"/>
      <c r="L46" s="36">
        <v>936670</v>
      </c>
      <c r="M46" s="36">
        <v>528364</v>
      </c>
      <c r="N46" s="36"/>
      <c r="O46" s="36">
        <v>51070</v>
      </c>
      <c r="P46" s="36">
        <v>34353</v>
      </c>
      <c r="Q46" s="36"/>
      <c r="R46" s="36">
        <v>38320</v>
      </c>
      <c r="S46" s="37">
        <v>28544</v>
      </c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47" t="s">
        <v>76</v>
      </c>
      <c r="B47" s="220"/>
      <c r="C47" s="51">
        <v>1057689</v>
      </c>
      <c r="D47" s="56">
        <v>641027</v>
      </c>
      <c r="E47" s="229">
        <v>301360</v>
      </c>
      <c r="F47" s="51">
        <v>55166</v>
      </c>
      <c r="G47" s="51">
        <v>41910</v>
      </c>
      <c r="H47" s="51"/>
      <c r="I47" s="51">
        <v>26760</v>
      </c>
      <c r="J47" s="51">
        <v>30447</v>
      </c>
      <c r="K47" s="51"/>
      <c r="L47" s="51">
        <v>895229</v>
      </c>
      <c r="M47" s="51">
        <v>511725</v>
      </c>
      <c r="N47" s="51"/>
      <c r="O47" s="51">
        <v>45338</v>
      </c>
      <c r="P47" s="51">
        <v>30095</v>
      </c>
      <c r="Q47" s="51"/>
      <c r="R47" s="51">
        <v>35196</v>
      </c>
      <c r="S47" s="56">
        <v>26849</v>
      </c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24" t="s">
        <v>77</v>
      </c>
      <c r="B48" s="237"/>
      <c r="C48" s="102">
        <v>733584</v>
      </c>
      <c r="D48" s="104">
        <v>406725</v>
      </c>
      <c r="E48" s="103">
        <v>233314</v>
      </c>
      <c r="F48" s="102">
        <v>32644</v>
      </c>
      <c r="G48" s="102">
        <v>24501</v>
      </c>
      <c r="H48" s="102"/>
      <c r="I48" s="102">
        <v>17019</v>
      </c>
      <c r="J48" s="102">
        <v>18553</v>
      </c>
      <c r="K48" s="102"/>
      <c r="L48" s="102">
        <v>639065</v>
      </c>
      <c r="M48" s="102">
        <v>331383</v>
      </c>
      <c r="N48" s="102"/>
      <c r="O48" s="102">
        <v>23306</v>
      </c>
      <c r="P48" s="102">
        <v>15692</v>
      </c>
      <c r="Q48" s="102"/>
      <c r="R48" s="102">
        <v>21549</v>
      </c>
      <c r="S48" s="104">
        <v>16595</v>
      </c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s="16" customFormat="1" ht="12.75">
      <c r="A49" s="293" t="s">
        <v>78</v>
      </c>
      <c r="B49" s="75"/>
      <c r="C49" s="25">
        <v>949118</v>
      </c>
      <c r="D49" s="26">
        <v>528401</v>
      </c>
      <c r="E49" s="229">
        <v>297894</v>
      </c>
      <c r="F49" s="51">
        <v>43041</v>
      </c>
      <c r="G49" s="25">
        <v>33171</v>
      </c>
      <c r="H49" s="51"/>
      <c r="I49" s="25">
        <v>19909</v>
      </c>
      <c r="J49" s="25">
        <v>21368</v>
      </c>
      <c r="K49" s="51"/>
      <c r="L49" s="25">
        <v>824095</v>
      </c>
      <c r="M49" s="25">
        <v>427517</v>
      </c>
      <c r="N49" s="51"/>
      <c r="O49" s="25">
        <v>33942</v>
      </c>
      <c r="P49" s="25">
        <v>24099</v>
      </c>
      <c r="Q49" s="51"/>
      <c r="R49" s="25">
        <v>28131</v>
      </c>
      <c r="S49" s="26">
        <v>22247</v>
      </c>
      <c r="T49" s="218"/>
      <c r="U49" s="218"/>
      <c r="V49" s="218"/>
      <c r="W49" s="101"/>
      <c r="X49" s="101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ht="12.75">
      <c r="A50" s="124" t="s">
        <v>88</v>
      </c>
      <c r="B50" s="121"/>
      <c r="C50" s="33">
        <v>902028</v>
      </c>
      <c r="D50" s="34">
        <v>513386</v>
      </c>
      <c r="E50" s="103">
        <v>275695</v>
      </c>
      <c r="F50" s="102">
        <v>41717</v>
      </c>
      <c r="G50" s="33">
        <v>32014</v>
      </c>
      <c r="H50" s="102"/>
      <c r="I50" s="33">
        <v>18946</v>
      </c>
      <c r="J50" s="33">
        <v>20665</v>
      </c>
      <c r="K50" s="102"/>
      <c r="L50" s="33">
        <v>780694</v>
      </c>
      <c r="M50" s="33">
        <v>417176</v>
      </c>
      <c r="N50" s="102"/>
      <c r="O50" s="33">
        <v>33362</v>
      </c>
      <c r="P50" s="33">
        <v>22798</v>
      </c>
      <c r="Q50" s="102"/>
      <c r="R50" s="33">
        <v>27309</v>
      </c>
      <c r="S50" s="34">
        <v>20734</v>
      </c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47" t="s">
        <v>90</v>
      </c>
      <c r="B51" s="75"/>
      <c r="C51" s="25">
        <v>978523</v>
      </c>
      <c r="D51" s="26">
        <v>538278</v>
      </c>
      <c r="E51" s="229">
        <v>322209</v>
      </c>
      <c r="F51" s="51">
        <v>38989</v>
      </c>
      <c r="G51" s="25">
        <v>28418</v>
      </c>
      <c r="H51" s="51"/>
      <c r="I51" s="25">
        <v>18583</v>
      </c>
      <c r="J51" s="25">
        <v>20152</v>
      </c>
      <c r="K51" s="51"/>
      <c r="L51" s="25">
        <v>860793</v>
      </c>
      <c r="M51" s="25">
        <v>448102</v>
      </c>
      <c r="N51" s="51"/>
      <c r="O51" s="25">
        <v>32484</v>
      </c>
      <c r="P51" s="25">
        <v>21974</v>
      </c>
      <c r="Q51" s="51"/>
      <c r="R51" s="25">
        <v>27674</v>
      </c>
      <c r="S51" s="26">
        <v>19632</v>
      </c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s="16" customFormat="1" ht="12.75">
      <c r="A52" s="124" t="s">
        <v>96</v>
      </c>
      <c r="B52" s="90"/>
      <c r="C52" s="33">
        <v>958503</v>
      </c>
      <c r="D52" s="33">
        <v>532851</v>
      </c>
      <c r="E52" s="250">
        <v>309015</v>
      </c>
      <c r="F52" s="251">
        <v>32866</v>
      </c>
      <c r="G52" s="251">
        <v>24577</v>
      </c>
      <c r="H52" s="251"/>
      <c r="I52" s="251">
        <v>17508</v>
      </c>
      <c r="J52" s="251">
        <v>19907</v>
      </c>
      <c r="K52" s="251"/>
      <c r="L52" s="251">
        <v>851841</v>
      </c>
      <c r="M52" s="251">
        <v>448879</v>
      </c>
      <c r="N52" s="251"/>
      <c r="O52" s="251">
        <v>28720</v>
      </c>
      <c r="P52" s="251">
        <v>19390</v>
      </c>
      <c r="Q52" s="251"/>
      <c r="R52" s="251">
        <v>27568</v>
      </c>
      <c r="S52" s="252">
        <v>20099</v>
      </c>
      <c r="T52" s="218"/>
      <c r="U52" s="218"/>
      <c r="V52" s="218"/>
      <c r="W52" s="101"/>
      <c r="X52" s="101"/>
      <c r="Y52" s="218"/>
      <c r="Z52" s="218"/>
      <c r="AA52" s="218"/>
      <c r="AB52" s="218"/>
      <c r="AC52" s="218"/>
      <c r="AD52" s="218"/>
      <c r="AE52" s="218"/>
      <c r="AF52" s="218"/>
      <c r="AG52" s="218"/>
    </row>
    <row r="53" spans="1:33" ht="12.75">
      <c r="A53" s="147" t="s">
        <v>97</v>
      </c>
      <c r="B53" s="75"/>
      <c r="C53" s="25">
        <v>975508</v>
      </c>
      <c r="D53" s="25">
        <v>553149</v>
      </c>
      <c r="E53" s="253">
        <v>317289</v>
      </c>
      <c r="F53" s="254">
        <v>29260</v>
      </c>
      <c r="G53" s="254">
        <v>23232</v>
      </c>
      <c r="H53" s="254"/>
      <c r="I53" s="254">
        <v>17911</v>
      </c>
      <c r="J53" s="254">
        <v>20327</v>
      </c>
      <c r="K53" s="254"/>
      <c r="L53" s="254">
        <v>869473</v>
      </c>
      <c r="M53" s="254">
        <v>468556</v>
      </c>
      <c r="N53" s="254"/>
      <c r="O53" s="254">
        <v>28593</v>
      </c>
      <c r="P53" s="254">
        <v>19210</v>
      </c>
      <c r="Q53" s="254"/>
      <c r="R53" s="254">
        <v>30271</v>
      </c>
      <c r="S53" s="255">
        <v>21824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14" t="s">
        <v>98</v>
      </c>
      <c r="B54" s="115"/>
      <c r="C54" s="43">
        <v>953570</v>
      </c>
      <c r="D54" s="43">
        <v>555179</v>
      </c>
      <c r="E54" s="256">
        <v>302466</v>
      </c>
      <c r="F54" s="117">
        <v>28378</v>
      </c>
      <c r="G54" s="117">
        <v>23595</v>
      </c>
      <c r="H54" s="117"/>
      <c r="I54" s="117"/>
      <c r="J54" s="117">
        <v>20432</v>
      </c>
      <c r="K54" s="117"/>
      <c r="L54" s="117">
        <v>849252</v>
      </c>
      <c r="M54" s="117">
        <v>469392</v>
      </c>
      <c r="N54" s="117"/>
      <c r="O54" s="117">
        <v>27155</v>
      </c>
      <c r="P54" s="117">
        <v>18989</v>
      </c>
      <c r="Q54" s="117"/>
      <c r="R54" s="117">
        <v>30946</v>
      </c>
      <c r="S54" s="257">
        <v>22771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s="35" customFormat="1" ht="12.75">
      <c r="A55" s="293" t="s">
        <v>99</v>
      </c>
      <c r="B55" s="317">
        <v>2016</v>
      </c>
      <c r="C55" s="97">
        <v>960888</v>
      </c>
      <c r="D55" s="97">
        <v>543372</v>
      </c>
      <c r="E55" s="98">
        <v>306641</v>
      </c>
      <c r="F55" s="97">
        <v>26758</v>
      </c>
      <c r="G55" s="97">
        <v>21842</v>
      </c>
      <c r="H55" s="97"/>
      <c r="I55" s="97">
        <v>16333</v>
      </c>
      <c r="J55" s="97">
        <v>18317</v>
      </c>
      <c r="K55" s="97"/>
      <c r="L55" s="97">
        <v>860549</v>
      </c>
      <c r="M55" s="97">
        <v>463933</v>
      </c>
      <c r="N55" s="97"/>
      <c r="O55" s="97">
        <v>25810</v>
      </c>
      <c r="P55" s="97">
        <v>16596</v>
      </c>
      <c r="Q55" s="97"/>
      <c r="R55" s="97">
        <v>31438</v>
      </c>
      <c r="S55" s="99">
        <v>22684</v>
      </c>
      <c r="T55" s="100"/>
      <c r="U55" s="100"/>
      <c r="V55" s="100"/>
      <c r="W55" s="101"/>
      <c r="X55" s="101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s="35" customFormat="1" ht="12.75">
      <c r="A56" s="124" t="s">
        <v>109</v>
      </c>
      <c r="B56" s="126">
        <v>2017</v>
      </c>
      <c r="C56" s="122">
        <v>1019993</v>
      </c>
      <c r="D56" s="122">
        <v>576934</v>
      </c>
      <c r="E56" s="130">
        <v>317070</v>
      </c>
      <c r="F56" s="122">
        <v>31542</v>
      </c>
      <c r="G56" s="122">
        <v>25012</v>
      </c>
      <c r="H56" s="122"/>
      <c r="I56" s="122">
        <v>16865</v>
      </c>
      <c r="J56" s="122">
        <v>18654</v>
      </c>
      <c r="K56" s="122"/>
      <c r="L56" s="122">
        <v>910481</v>
      </c>
      <c r="M56" s="122">
        <v>490310</v>
      </c>
      <c r="N56" s="122"/>
      <c r="O56" s="122">
        <v>27629</v>
      </c>
      <c r="P56" s="122">
        <v>18304</v>
      </c>
      <c r="Q56" s="122"/>
      <c r="R56" s="122">
        <v>33476</v>
      </c>
      <c r="S56" s="131">
        <v>24655</v>
      </c>
      <c r="T56" s="100"/>
      <c r="U56" s="100"/>
      <c r="V56" s="100"/>
      <c r="W56" s="101"/>
      <c r="X56" s="101"/>
      <c r="Y56" s="100"/>
      <c r="Z56" s="100"/>
      <c r="AA56" s="100"/>
      <c r="AB56" s="100"/>
      <c r="AC56" s="100"/>
      <c r="AD56" s="100"/>
      <c r="AE56" s="100"/>
      <c r="AF56" s="100"/>
      <c r="AG56" s="100"/>
    </row>
    <row r="57" spans="1:33" ht="12.75">
      <c r="A57" s="147" t="s">
        <v>104</v>
      </c>
      <c r="B57" s="281">
        <v>2018</v>
      </c>
      <c r="C57" s="97">
        <v>1051429.969</v>
      </c>
      <c r="D57" s="97">
        <v>606695.835</v>
      </c>
      <c r="E57" s="98">
        <v>316589.5</v>
      </c>
      <c r="F57" s="97">
        <v>31545.002</v>
      </c>
      <c r="G57" s="97">
        <v>25839.113</v>
      </c>
      <c r="H57" s="97"/>
      <c r="I57" s="97">
        <v>18051.258</v>
      </c>
      <c r="J57" s="97">
        <v>20987.113</v>
      </c>
      <c r="K57" s="97"/>
      <c r="L57" s="97">
        <v>941442.025</v>
      </c>
      <c r="M57" s="97">
        <v>516579.148</v>
      </c>
      <c r="N57" s="97"/>
      <c r="O57" s="97">
        <v>24597.309</v>
      </c>
      <c r="P57" s="97">
        <v>16119.32</v>
      </c>
      <c r="Q57" s="97"/>
      <c r="R57" s="97">
        <v>35794.375</v>
      </c>
      <c r="S57" s="99">
        <v>27171.141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14" t="s">
        <v>105</v>
      </c>
      <c r="B58" s="126">
        <v>2019</v>
      </c>
      <c r="C58" s="129">
        <v>1000279.876</v>
      </c>
      <c r="D58" s="129">
        <v>588006.004</v>
      </c>
      <c r="E58" s="137">
        <v>311502.002</v>
      </c>
      <c r="F58" s="129">
        <v>28892.276</v>
      </c>
      <c r="G58" s="129">
        <v>24154.067</v>
      </c>
      <c r="H58" s="129"/>
      <c r="I58" s="129">
        <v>17070.63</v>
      </c>
      <c r="J58" s="129">
        <v>20082.521</v>
      </c>
      <c r="K58" s="129"/>
      <c r="L58" s="129">
        <v>895933.416</v>
      </c>
      <c r="M58" s="129">
        <v>501754.4</v>
      </c>
      <c r="N58" s="129"/>
      <c r="O58" s="129">
        <v>23105.729</v>
      </c>
      <c r="P58" s="129">
        <v>14873.381</v>
      </c>
      <c r="Q58" s="129"/>
      <c r="R58" s="129">
        <v>34686.425</v>
      </c>
      <c r="S58" s="132">
        <v>26800.759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47" t="s">
        <v>107</v>
      </c>
      <c r="B59" s="281">
        <v>2020</v>
      </c>
      <c r="C59" s="97">
        <v>821467.057</v>
      </c>
      <c r="D59" s="97">
        <v>495104.56200000003</v>
      </c>
      <c r="E59" s="98">
        <v>264450.1940000001</v>
      </c>
      <c r="F59" s="97">
        <v>26164.542999999998</v>
      </c>
      <c r="G59" s="97">
        <v>21754.755</v>
      </c>
      <c r="H59" s="97"/>
      <c r="I59" s="97">
        <v>14353.938999999997</v>
      </c>
      <c r="J59" s="97">
        <v>17202.54</v>
      </c>
      <c r="K59" s="97"/>
      <c r="L59" s="97">
        <v>734824.0499999999</v>
      </c>
      <c r="M59" s="97">
        <v>422624.501</v>
      </c>
      <c r="N59" s="97"/>
      <c r="O59" s="97">
        <v>18788.515</v>
      </c>
      <c r="P59" s="97">
        <v>12005.253</v>
      </c>
      <c r="Q59" s="97"/>
      <c r="R59" s="97">
        <v>27336.01</v>
      </c>
      <c r="S59" s="99">
        <v>21517.513</v>
      </c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38" t="s">
        <v>111</v>
      </c>
      <c r="B60" s="139">
        <v>2021</v>
      </c>
      <c r="C60" s="140">
        <v>905134.196</v>
      </c>
      <c r="D60" s="140">
        <v>571371.692</v>
      </c>
      <c r="E60" s="319">
        <v>287981.62299999996</v>
      </c>
      <c r="F60" s="140">
        <v>31484.991</v>
      </c>
      <c r="G60" s="140">
        <v>27039.156000000003</v>
      </c>
      <c r="H60" s="140"/>
      <c r="I60" s="140">
        <v>17592.727</v>
      </c>
      <c r="J60" s="140">
        <v>21021.717</v>
      </c>
      <c r="K60" s="140"/>
      <c r="L60" s="140">
        <v>799172.6869999998</v>
      </c>
      <c r="M60" s="140">
        <v>480024.59800000006</v>
      </c>
      <c r="N60" s="140"/>
      <c r="O60" s="140">
        <v>22960.586</v>
      </c>
      <c r="P60" s="140">
        <v>15475.5</v>
      </c>
      <c r="Q60" s="140"/>
      <c r="R60" s="140">
        <v>33922.108</v>
      </c>
      <c r="S60" s="318">
        <v>27808.471</v>
      </c>
      <c r="T60" s="118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385" t="s">
        <v>118</v>
      </c>
      <c r="B61" s="382">
        <v>2022</v>
      </c>
      <c r="C61" s="383">
        <v>875225.611</v>
      </c>
      <c r="D61" s="383">
        <v>607312.8890000001</v>
      </c>
      <c r="E61" s="384">
        <v>283886.722</v>
      </c>
      <c r="F61" s="383">
        <v>29856.595</v>
      </c>
      <c r="G61" s="383">
        <v>28168.976000000002</v>
      </c>
      <c r="H61" s="383"/>
      <c r="I61" s="383">
        <v>16793.231</v>
      </c>
      <c r="J61" s="383">
        <v>21287.957</v>
      </c>
      <c r="K61" s="383"/>
      <c r="L61" s="383">
        <v>771023.183</v>
      </c>
      <c r="M61" s="383">
        <v>511600.788</v>
      </c>
      <c r="N61" s="383"/>
      <c r="O61" s="383">
        <v>21885.793000000005</v>
      </c>
      <c r="P61" s="383">
        <v>16162.981</v>
      </c>
      <c r="Q61" s="383"/>
      <c r="R61" s="383">
        <v>35666.809</v>
      </c>
      <c r="S61" s="383">
        <v>30092.186999999998</v>
      </c>
      <c r="T61" s="90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235"/>
      <c r="B62" s="101" t="s">
        <v>84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235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235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ht="12.75">
      <c r="A74" s="101"/>
      <c r="B74" s="101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1:19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3:19" ht="12.75">
      <c r="C76" s="2"/>
      <c r="D76" s="2"/>
      <c r="E76" s="2"/>
      <c r="F76" s="2"/>
      <c r="G76" s="2"/>
      <c r="I76" s="2"/>
      <c r="J76" s="2"/>
      <c r="L76" s="2"/>
      <c r="M76" s="2"/>
      <c r="O76" s="2"/>
      <c r="P76" s="2"/>
      <c r="R76" s="2"/>
      <c r="S76" s="2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view="pageBreakPreview" zoomScale="60" zoomScaleNormal="70" workbookViewId="0" topLeftCell="A25">
      <selection activeCell="O53" sqref="O53"/>
    </sheetView>
  </sheetViews>
  <sheetFormatPr defaultColWidth="9.00390625" defaultRowHeight="13.5"/>
  <sheetData>
    <row r="1" spans="1:33" ht="15.75">
      <c r="A1" s="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87</v>
      </c>
      <c r="O2" s="101"/>
      <c r="P2" s="101"/>
      <c r="Q2" s="101"/>
      <c r="R2" s="101"/>
      <c r="S2" s="101"/>
      <c r="T2" s="101"/>
      <c r="U2" s="101"/>
      <c r="V2" s="101"/>
      <c r="W2" s="218"/>
      <c r="X2" s="218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79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94</v>
      </c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/>
      <c r="C4" s="83" t="s">
        <v>21</v>
      </c>
      <c r="D4" s="84"/>
      <c r="E4" s="85" t="s">
        <v>22</v>
      </c>
      <c r="F4" s="83" t="s">
        <v>26</v>
      </c>
      <c r="G4" s="83"/>
      <c r="H4" s="83"/>
      <c r="I4" s="83" t="s">
        <v>27</v>
      </c>
      <c r="J4" s="83"/>
      <c r="K4" s="83"/>
      <c r="L4" s="83" t="s">
        <v>28</v>
      </c>
      <c r="M4" s="83"/>
      <c r="N4" s="83"/>
      <c r="O4" s="83" t="s">
        <v>29</v>
      </c>
      <c r="P4" s="83"/>
      <c r="Q4" s="83"/>
      <c r="R4" s="83" t="s">
        <v>30</v>
      </c>
      <c r="S4" s="84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3" ht="12.75">
      <c r="A5" s="149"/>
      <c r="B5" s="5"/>
      <c r="C5" s="150" t="s">
        <v>82</v>
      </c>
      <c r="D5" s="151" t="s">
        <v>20</v>
      </c>
      <c r="E5" s="152" t="s">
        <v>82</v>
      </c>
      <c r="F5" s="150" t="s">
        <v>82</v>
      </c>
      <c r="G5" s="150" t="s">
        <v>20</v>
      </c>
      <c r="H5" s="150"/>
      <c r="I5" s="150" t="s">
        <v>82</v>
      </c>
      <c r="J5" s="150" t="s">
        <v>20</v>
      </c>
      <c r="K5" s="150" t="s">
        <v>83</v>
      </c>
      <c r="L5" s="150" t="s">
        <v>82</v>
      </c>
      <c r="M5" s="150" t="s">
        <v>25</v>
      </c>
      <c r="N5" s="150" t="s">
        <v>83</v>
      </c>
      <c r="O5" s="150" t="s">
        <v>82</v>
      </c>
      <c r="P5" s="150" t="s">
        <v>25</v>
      </c>
      <c r="Q5" s="150"/>
      <c r="R5" s="150" t="s">
        <v>82</v>
      </c>
      <c r="S5" s="151" t="s">
        <v>25</v>
      </c>
      <c r="T5" s="101"/>
      <c r="U5" s="101"/>
      <c r="V5" s="101"/>
      <c r="W5" s="218"/>
      <c r="X5" s="218"/>
      <c r="Y5" s="101"/>
      <c r="Z5" s="101"/>
      <c r="AA5" s="101"/>
      <c r="AB5" s="101"/>
      <c r="AC5" s="101"/>
      <c r="AD5" s="101"/>
      <c r="AE5" s="101"/>
      <c r="AF5" s="101"/>
      <c r="AG5" s="101"/>
    </row>
    <row r="6" spans="1:33" ht="12.75">
      <c r="A6" s="293" t="s">
        <v>2</v>
      </c>
      <c r="B6" s="75"/>
      <c r="C6" s="51">
        <v>36136</v>
      </c>
      <c r="D6" s="56">
        <v>39372</v>
      </c>
      <c r="E6" s="229">
        <v>14286</v>
      </c>
      <c r="F6" s="51">
        <v>1526</v>
      </c>
      <c r="G6" s="51">
        <v>1444</v>
      </c>
      <c r="H6" s="51"/>
      <c r="I6" s="51">
        <v>3687</v>
      </c>
      <c r="J6" s="51">
        <v>6706</v>
      </c>
      <c r="K6" s="51"/>
      <c r="L6" s="51">
        <v>18160</v>
      </c>
      <c r="M6" s="51">
        <v>23656</v>
      </c>
      <c r="N6" s="51"/>
      <c r="O6" s="51">
        <v>3437</v>
      </c>
      <c r="P6" s="51">
        <v>2199</v>
      </c>
      <c r="Q6" s="51"/>
      <c r="R6" s="51">
        <v>9326</v>
      </c>
      <c r="S6" s="56">
        <v>5367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119" t="s">
        <v>3</v>
      </c>
      <c r="B7" s="219"/>
      <c r="C7" s="36">
        <v>35133</v>
      </c>
      <c r="D7" s="37">
        <v>37752</v>
      </c>
      <c r="E7" s="38">
        <v>15107</v>
      </c>
      <c r="F7" s="50">
        <v>1306</v>
      </c>
      <c r="G7" s="36">
        <v>1185</v>
      </c>
      <c r="H7" s="36"/>
      <c r="I7" s="36">
        <v>2855</v>
      </c>
      <c r="J7" s="36">
        <v>5315</v>
      </c>
      <c r="K7" s="36"/>
      <c r="L7" s="36">
        <v>17173</v>
      </c>
      <c r="M7" s="36">
        <v>23611</v>
      </c>
      <c r="N7" s="36"/>
      <c r="O7" s="36">
        <v>3539</v>
      </c>
      <c r="P7" s="36">
        <v>2174</v>
      </c>
      <c r="Q7" s="36"/>
      <c r="R7" s="36">
        <v>10260</v>
      </c>
      <c r="S7" s="37">
        <v>5467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293" t="s">
        <v>4</v>
      </c>
      <c r="B8" s="277"/>
      <c r="C8" s="51">
        <v>37305</v>
      </c>
      <c r="D8" s="56">
        <v>39027</v>
      </c>
      <c r="E8" s="229">
        <v>16401</v>
      </c>
      <c r="F8" s="51">
        <v>1514</v>
      </c>
      <c r="G8" s="51">
        <v>1248</v>
      </c>
      <c r="H8" s="51"/>
      <c r="I8" s="51">
        <v>3080</v>
      </c>
      <c r="J8" s="51">
        <v>6362</v>
      </c>
      <c r="K8" s="51"/>
      <c r="L8" s="51">
        <v>17693</v>
      </c>
      <c r="M8" s="51">
        <v>23559</v>
      </c>
      <c r="N8" s="51"/>
      <c r="O8" s="51">
        <v>4140</v>
      </c>
      <c r="P8" s="51">
        <v>2573</v>
      </c>
      <c r="Q8" s="51"/>
      <c r="R8" s="51">
        <v>10878</v>
      </c>
      <c r="S8" s="56">
        <v>5282</v>
      </c>
      <c r="T8" s="101"/>
      <c r="U8" s="101"/>
      <c r="V8" s="101"/>
      <c r="W8" s="100"/>
      <c r="X8" s="100"/>
      <c r="Y8" s="101"/>
      <c r="Z8" s="101"/>
      <c r="AA8" s="101"/>
      <c r="AB8" s="101"/>
      <c r="AC8" s="101"/>
      <c r="AD8" s="101"/>
      <c r="AE8" s="101"/>
      <c r="AF8" s="101"/>
      <c r="AG8" s="101"/>
    </row>
    <row r="9" spans="1:33" ht="12.75">
      <c r="A9" s="119" t="s">
        <v>5</v>
      </c>
      <c r="B9" s="221"/>
      <c r="C9" s="36">
        <v>32871</v>
      </c>
      <c r="D9" s="37">
        <v>35248</v>
      </c>
      <c r="E9" s="38">
        <v>12550</v>
      </c>
      <c r="F9" s="50">
        <v>1469</v>
      </c>
      <c r="G9" s="36">
        <v>1007</v>
      </c>
      <c r="H9" s="36"/>
      <c r="I9" s="36">
        <v>2478</v>
      </c>
      <c r="J9" s="36">
        <v>4452</v>
      </c>
      <c r="K9" s="36"/>
      <c r="L9" s="36">
        <v>17647</v>
      </c>
      <c r="M9" s="36">
        <v>23979</v>
      </c>
      <c r="N9" s="36"/>
      <c r="O9" s="36">
        <v>3396</v>
      </c>
      <c r="P9" s="36">
        <v>1985</v>
      </c>
      <c r="Q9" s="36"/>
      <c r="R9" s="36">
        <v>7877</v>
      </c>
      <c r="S9" s="37">
        <v>3825</v>
      </c>
      <c r="T9" s="101"/>
      <c r="U9" s="101"/>
      <c r="V9" s="101"/>
      <c r="W9" s="100"/>
      <c r="X9" s="100"/>
      <c r="Y9" s="101"/>
      <c r="Z9" s="101"/>
      <c r="AA9" s="101"/>
      <c r="AB9" s="101"/>
      <c r="AC9" s="101"/>
      <c r="AD9" s="101"/>
      <c r="AE9" s="101"/>
      <c r="AF9" s="101"/>
      <c r="AG9" s="101"/>
    </row>
    <row r="10" spans="1:33" ht="12.75">
      <c r="A10" s="293" t="s">
        <v>69</v>
      </c>
      <c r="B10" s="220"/>
      <c r="C10" s="51">
        <v>34519</v>
      </c>
      <c r="D10" s="56">
        <v>38968</v>
      </c>
      <c r="E10" s="229">
        <v>12704</v>
      </c>
      <c r="F10" s="51" t="s">
        <v>66</v>
      </c>
      <c r="G10" s="51" t="s">
        <v>80</v>
      </c>
      <c r="H10" s="51"/>
      <c r="I10" s="51" t="s">
        <v>66</v>
      </c>
      <c r="J10" s="51" t="s">
        <v>80</v>
      </c>
      <c r="K10" s="51"/>
      <c r="L10" s="51">
        <v>19156</v>
      </c>
      <c r="M10" s="51">
        <v>27549</v>
      </c>
      <c r="N10" s="51"/>
      <c r="O10" s="51" t="s">
        <v>66</v>
      </c>
      <c r="P10" s="51" t="s">
        <v>80</v>
      </c>
      <c r="Q10" s="51"/>
      <c r="R10" s="51" t="s">
        <v>66</v>
      </c>
      <c r="S10" s="56" t="s">
        <v>80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1:33" ht="12.75">
      <c r="A11" s="119" t="s">
        <v>67</v>
      </c>
      <c r="B11" s="221"/>
      <c r="C11" s="36">
        <v>35379</v>
      </c>
      <c r="D11" s="37">
        <v>42488</v>
      </c>
      <c r="E11" s="38">
        <v>13440</v>
      </c>
      <c r="F11" s="52" t="s">
        <v>66</v>
      </c>
      <c r="G11" s="222" t="s">
        <v>80</v>
      </c>
      <c r="H11" s="36"/>
      <c r="I11" s="14" t="s">
        <v>66</v>
      </c>
      <c r="J11" s="36" t="s">
        <v>80</v>
      </c>
      <c r="K11" s="36"/>
      <c r="L11" s="36">
        <v>20263</v>
      </c>
      <c r="M11" s="36">
        <v>31347</v>
      </c>
      <c r="N11" s="36"/>
      <c r="O11" s="14" t="s">
        <v>66</v>
      </c>
      <c r="P11" s="36" t="s">
        <v>80</v>
      </c>
      <c r="Q11" s="36"/>
      <c r="R11" s="14" t="s">
        <v>66</v>
      </c>
      <c r="S11" s="37" t="s">
        <v>80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293" t="s">
        <v>89</v>
      </c>
      <c r="B12" s="220"/>
      <c r="C12" s="51">
        <v>36217</v>
      </c>
      <c r="D12" s="56">
        <v>44597</v>
      </c>
      <c r="E12" s="229">
        <v>14367</v>
      </c>
      <c r="F12" s="22" t="s">
        <v>66</v>
      </c>
      <c r="G12" s="223" t="s">
        <v>80</v>
      </c>
      <c r="H12" s="51"/>
      <c r="I12" s="22" t="s">
        <v>66</v>
      </c>
      <c r="J12" s="51" t="s">
        <v>80</v>
      </c>
      <c r="K12" s="51"/>
      <c r="L12" s="51">
        <v>20921</v>
      </c>
      <c r="M12" s="51">
        <v>33371</v>
      </c>
      <c r="N12" s="51"/>
      <c r="O12" s="22" t="s">
        <v>66</v>
      </c>
      <c r="P12" s="51" t="s">
        <v>80</v>
      </c>
      <c r="Q12" s="51"/>
      <c r="R12" s="22" t="s">
        <v>66</v>
      </c>
      <c r="S12" s="56" t="s">
        <v>80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119" t="s">
        <v>70</v>
      </c>
      <c r="B13" s="221"/>
      <c r="C13" s="36">
        <v>36216</v>
      </c>
      <c r="D13" s="37">
        <v>47542</v>
      </c>
      <c r="E13" s="38">
        <v>14091</v>
      </c>
      <c r="F13" s="52" t="s">
        <v>66</v>
      </c>
      <c r="G13" s="222" t="s">
        <v>80</v>
      </c>
      <c r="H13" s="36"/>
      <c r="I13" s="14" t="s">
        <v>66</v>
      </c>
      <c r="J13" s="36" t="s">
        <v>80</v>
      </c>
      <c r="K13" s="36"/>
      <c r="L13" s="36">
        <v>21413</v>
      </c>
      <c r="M13" s="36">
        <v>36101</v>
      </c>
      <c r="N13" s="36"/>
      <c r="O13" s="14" t="s">
        <v>66</v>
      </c>
      <c r="P13" s="36" t="s">
        <v>80</v>
      </c>
      <c r="Q13" s="36"/>
      <c r="R13" s="14" t="s">
        <v>66</v>
      </c>
      <c r="S13" s="37" t="s">
        <v>80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1:33" ht="12.75">
      <c r="A14" s="293" t="s">
        <v>74</v>
      </c>
      <c r="B14" s="220"/>
      <c r="C14" s="51">
        <v>35670</v>
      </c>
      <c r="D14" s="56">
        <v>53140</v>
      </c>
      <c r="E14" s="229">
        <v>13316</v>
      </c>
      <c r="F14" s="22" t="s">
        <v>66</v>
      </c>
      <c r="G14" s="223" t="s">
        <v>80</v>
      </c>
      <c r="H14" s="51"/>
      <c r="I14" s="22" t="s">
        <v>66</v>
      </c>
      <c r="J14" s="51" t="s">
        <v>80</v>
      </c>
      <c r="K14" s="51"/>
      <c r="L14" s="51">
        <v>23069</v>
      </c>
      <c r="M14" s="51">
        <v>40132</v>
      </c>
      <c r="N14" s="51"/>
      <c r="O14" s="22" t="s">
        <v>66</v>
      </c>
      <c r="P14" s="51" t="s">
        <v>80</v>
      </c>
      <c r="Q14" s="51"/>
      <c r="R14" s="22" t="s">
        <v>66</v>
      </c>
      <c r="S14" s="56" t="s">
        <v>80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1:33" ht="12.75">
      <c r="A15" s="119" t="s">
        <v>75</v>
      </c>
      <c r="B15" s="221"/>
      <c r="C15" s="36">
        <v>34240</v>
      </c>
      <c r="D15" s="37">
        <v>54039</v>
      </c>
      <c r="E15" s="38">
        <v>13881</v>
      </c>
      <c r="F15" s="52" t="s">
        <v>66</v>
      </c>
      <c r="G15" s="222" t="s">
        <v>80</v>
      </c>
      <c r="H15" s="36"/>
      <c r="I15" s="14" t="s">
        <v>66</v>
      </c>
      <c r="J15" s="36" t="s">
        <v>80</v>
      </c>
      <c r="K15" s="36"/>
      <c r="L15" s="36">
        <v>21133</v>
      </c>
      <c r="M15" s="36">
        <v>40108</v>
      </c>
      <c r="N15" s="36"/>
      <c r="O15" s="14" t="s">
        <v>66</v>
      </c>
      <c r="P15" s="36" t="s">
        <v>80</v>
      </c>
      <c r="Q15" s="36"/>
      <c r="R15" s="14" t="s">
        <v>66</v>
      </c>
      <c r="S15" s="37" t="s">
        <v>80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ht="12.75">
      <c r="A16" s="293" t="s">
        <v>76</v>
      </c>
      <c r="B16" s="224"/>
      <c r="C16" s="51">
        <v>30206</v>
      </c>
      <c r="D16" s="56">
        <v>48320</v>
      </c>
      <c r="E16" s="229">
        <v>12342</v>
      </c>
      <c r="F16" s="22" t="s">
        <v>66</v>
      </c>
      <c r="G16" s="223" t="s">
        <v>80</v>
      </c>
      <c r="H16" s="51"/>
      <c r="I16" s="22" t="s">
        <v>66</v>
      </c>
      <c r="J16" s="51" t="s">
        <v>80</v>
      </c>
      <c r="K16" s="51"/>
      <c r="L16" s="51">
        <v>18825</v>
      </c>
      <c r="M16" s="51">
        <v>37183</v>
      </c>
      <c r="N16" s="51"/>
      <c r="O16" s="22" t="s">
        <v>66</v>
      </c>
      <c r="P16" s="51" t="s">
        <v>80</v>
      </c>
      <c r="Q16" s="51"/>
      <c r="R16" s="22" t="s">
        <v>66</v>
      </c>
      <c r="S16" s="56" t="s">
        <v>80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ht="12.75">
      <c r="A17" s="124" t="s">
        <v>77</v>
      </c>
      <c r="B17" s="225"/>
      <c r="C17" s="102">
        <v>20563</v>
      </c>
      <c r="D17" s="104">
        <v>32378</v>
      </c>
      <c r="E17" s="103">
        <v>7996</v>
      </c>
      <c r="F17" s="52" t="s">
        <v>66</v>
      </c>
      <c r="G17" s="222" t="s">
        <v>80</v>
      </c>
      <c r="H17" s="102"/>
      <c r="I17" s="14" t="s">
        <v>66</v>
      </c>
      <c r="J17" s="36" t="s">
        <v>80</v>
      </c>
      <c r="K17" s="102"/>
      <c r="L17" s="102">
        <v>13048</v>
      </c>
      <c r="M17" s="102">
        <v>25968</v>
      </c>
      <c r="N17" s="102"/>
      <c r="O17" s="14" t="s">
        <v>66</v>
      </c>
      <c r="P17" s="36" t="s">
        <v>80</v>
      </c>
      <c r="Q17" s="102"/>
      <c r="R17" s="14" t="s">
        <v>66</v>
      </c>
      <c r="S17" s="226" t="s">
        <v>80</v>
      </c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1:33" s="16" customFormat="1" ht="12.75">
      <c r="A18" s="293" t="s">
        <v>78</v>
      </c>
      <c r="B18" s="75"/>
      <c r="C18" s="18">
        <v>26772</v>
      </c>
      <c r="D18" s="19">
        <v>43103</v>
      </c>
      <c r="E18" s="20">
        <v>11274</v>
      </c>
      <c r="F18" s="22" t="s">
        <v>66</v>
      </c>
      <c r="G18" s="223" t="s">
        <v>80</v>
      </c>
      <c r="H18" s="51"/>
      <c r="I18" s="22" t="s">
        <v>66</v>
      </c>
      <c r="J18" s="51" t="s">
        <v>80</v>
      </c>
      <c r="K18" s="18"/>
      <c r="L18" s="18">
        <v>15856</v>
      </c>
      <c r="M18" s="18">
        <v>34569</v>
      </c>
      <c r="N18" s="18"/>
      <c r="O18" s="22" t="s">
        <v>66</v>
      </c>
      <c r="P18" s="51" t="s">
        <v>80</v>
      </c>
      <c r="Q18" s="18"/>
      <c r="R18" s="22" t="s">
        <v>66</v>
      </c>
      <c r="S18" s="53" t="s">
        <v>80</v>
      </c>
      <c r="T18" s="218"/>
      <c r="U18" s="218"/>
      <c r="V18" s="218"/>
      <c r="W18" s="101"/>
      <c r="X18" s="101"/>
      <c r="Y18" s="218"/>
      <c r="Z18" s="218"/>
      <c r="AA18" s="218"/>
      <c r="AB18" s="121"/>
      <c r="AC18" s="218"/>
      <c r="AD18" s="218"/>
      <c r="AE18" s="218"/>
      <c r="AF18" s="218"/>
      <c r="AG18" s="218"/>
    </row>
    <row r="19" spans="1:33" ht="12.75">
      <c r="A19" s="124" t="s">
        <v>88</v>
      </c>
      <c r="B19" s="121"/>
      <c r="C19" s="27">
        <v>23831</v>
      </c>
      <c r="D19" s="29">
        <v>39978</v>
      </c>
      <c r="E19" s="30">
        <v>10098</v>
      </c>
      <c r="F19" s="52" t="s">
        <v>66</v>
      </c>
      <c r="G19" s="222" t="s">
        <v>80</v>
      </c>
      <c r="H19" s="102"/>
      <c r="I19" s="14" t="s">
        <v>66</v>
      </c>
      <c r="J19" s="36" t="s">
        <v>80</v>
      </c>
      <c r="K19" s="27"/>
      <c r="L19" s="27">
        <v>13930</v>
      </c>
      <c r="M19" s="27">
        <v>32242</v>
      </c>
      <c r="N19" s="27"/>
      <c r="O19" s="14" t="s">
        <v>66</v>
      </c>
      <c r="P19" s="36" t="s">
        <v>80</v>
      </c>
      <c r="Q19" s="27"/>
      <c r="R19" s="14" t="s">
        <v>66</v>
      </c>
      <c r="S19" s="54" t="s">
        <v>80</v>
      </c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1:33" ht="12.75">
      <c r="A20" s="293" t="s">
        <v>90</v>
      </c>
      <c r="B20" s="75"/>
      <c r="C20" s="18">
        <v>22981</v>
      </c>
      <c r="D20" s="19">
        <v>38328</v>
      </c>
      <c r="E20" s="20">
        <v>9207</v>
      </c>
      <c r="F20" s="22" t="s">
        <v>66</v>
      </c>
      <c r="G20" s="223" t="s">
        <v>80</v>
      </c>
      <c r="H20" s="51"/>
      <c r="I20" s="22" t="s">
        <v>66</v>
      </c>
      <c r="J20" s="51" t="s">
        <v>80</v>
      </c>
      <c r="K20" s="18"/>
      <c r="L20" s="18">
        <v>14604</v>
      </c>
      <c r="M20" s="18">
        <v>31088</v>
      </c>
      <c r="N20" s="18"/>
      <c r="O20" s="22" t="s">
        <v>66</v>
      </c>
      <c r="P20" s="51" t="s">
        <v>80</v>
      </c>
      <c r="Q20" s="18"/>
      <c r="R20" s="22" t="s">
        <v>66</v>
      </c>
      <c r="S20" s="53" t="s">
        <v>80</v>
      </c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1:33" s="16" customFormat="1" ht="12.75">
      <c r="A21" s="124" t="s">
        <v>96</v>
      </c>
      <c r="B21" s="90"/>
      <c r="C21" s="33">
        <v>21707</v>
      </c>
      <c r="D21" s="33">
        <v>32121</v>
      </c>
      <c r="E21" s="38">
        <v>9311</v>
      </c>
      <c r="F21" s="52" t="s">
        <v>66</v>
      </c>
      <c r="G21" s="222" t="s">
        <v>80</v>
      </c>
      <c r="H21" s="102"/>
      <c r="I21" s="14" t="s">
        <v>66</v>
      </c>
      <c r="J21" s="36" t="s">
        <v>80</v>
      </c>
      <c r="K21" s="36"/>
      <c r="L21" s="36">
        <v>12615</v>
      </c>
      <c r="M21" s="36">
        <v>24673</v>
      </c>
      <c r="N21" s="36"/>
      <c r="O21" s="14" t="s">
        <v>66</v>
      </c>
      <c r="P21" s="36" t="s">
        <v>80</v>
      </c>
      <c r="Q21" s="27"/>
      <c r="R21" s="14" t="s">
        <v>66</v>
      </c>
      <c r="S21" s="54" t="s">
        <v>80</v>
      </c>
      <c r="T21" s="218"/>
      <c r="U21" s="218"/>
      <c r="V21" s="218"/>
      <c r="W21" s="101"/>
      <c r="X21" s="101"/>
      <c r="Y21" s="218"/>
      <c r="Z21" s="218"/>
      <c r="AA21" s="218"/>
      <c r="AB21" s="218"/>
      <c r="AC21" s="218"/>
      <c r="AD21" s="218"/>
      <c r="AE21" s="218"/>
      <c r="AF21" s="218"/>
      <c r="AG21" s="218"/>
    </row>
    <row r="22" spans="1:33" ht="12.75">
      <c r="A22" s="293" t="s">
        <v>97</v>
      </c>
      <c r="B22" s="75"/>
      <c r="C22" s="25">
        <v>21009</v>
      </c>
      <c r="D22" s="25">
        <v>30436</v>
      </c>
      <c r="E22" s="229">
        <v>8935</v>
      </c>
      <c r="F22" s="22" t="s">
        <v>66</v>
      </c>
      <c r="G22" s="223" t="s">
        <v>80</v>
      </c>
      <c r="H22" s="51"/>
      <c r="I22" s="22" t="s">
        <v>66</v>
      </c>
      <c r="J22" s="51" t="s">
        <v>80</v>
      </c>
      <c r="K22" s="51"/>
      <c r="L22" s="51">
        <v>11826</v>
      </c>
      <c r="M22" s="51">
        <v>23030</v>
      </c>
      <c r="N22" s="51"/>
      <c r="O22" s="22" t="s">
        <v>66</v>
      </c>
      <c r="P22" s="51" t="s">
        <v>80</v>
      </c>
      <c r="Q22" s="18"/>
      <c r="R22" s="22" t="s">
        <v>66</v>
      </c>
      <c r="S22" s="53" t="s">
        <v>80</v>
      </c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1:33" ht="12.75">
      <c r="A23" s="114" t="s">
        <v>98</v>
      </c>
      <c r="B23" s="115"/>
      <c r="C23" s="43">
        <v>20307</v>
      </c>
      <c r="D23" s="44">
        <v>26508</v>
      </c>
      <c r="E23" s="89">
        <v>8419</v>
      </c>
      <c r="F23" s="52" t="s">
        <v>66</v>
      </c>
      <c r="G23" s="222" t="s">
        <v>80</v>
      </c>
      <c r="H23" s="87"/>
      <c r="I23" s="14" t="s">
        <v>66</v>
      </c>
      <c r="J23" s="36" t="s">
        <v>80</v>
      </c>
      <c r="K23" s="87"/>
      <c r="L23" s="87">
        <v>11001</v>
      </c>
      <c r="M23" s="87">
        <v>18618</v>
      </c>
      <c r="N23" s="87"/>
      <c r="O23" s="14" t="s">
        <v>66</v>
      </c>
      <c r="P23" s="36" t="s">
        <v>80</v>
      </c>
      <c r="Q23" s="47"/>
      <c r="R23" s="14" t="s">
        <v>66</v>
      </c>
      <c r="S23" s="55" t="s">
        <v>80</v>
      </c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1:33" s="35" customFormat="1" ht="12" customHeight="1">
      <c r="A24" s="293" t="s">
        <v>99</v>
      </c>
      <c r="B24" s="317">
        <v>2016</v>
      </c>
      <c r="C24" s="227">
        <v>18890</v>
      </c>
      <c r="D24" s="228">
        <v>27467</v>
      </c>
      <c r="E24" s="229">
        <v>7893</v>
      </c>
      <c r="F24" s="74" t="s">
        <v>66</v>
      </c>
      <c r="G24" s="223" t="s">
        <v>80</v>
      </c>
      <c r="H24" s="230"/>
      <c r="I24" s="74" t="s">
        <v>66</v>
      </c>
      <c r="J24" s="223" t="s">
        <v>80</v>
      </c>
      <c r="K24" s="230"/>
      <c r="L24" s="230">
        <v>10096</v>
      </c>
      <c r="M24" s="230">
        <v>19741</v>
      </c>
      <c r="N24" s="230"/>
      <c r="O24" s="74" t="s">
        <v>66</v>
      </c>
      <c r="P24" s="223" t="s">
        <v>80</v>
      </c>
      <c r="Q24" s="231"/>
      <c r="R24" s="74" t="s">
        <v>66</v>
      </c>
      <c r="S24" s="232" t="s">
        <v>80</v>
      </c>
      <c r="T24" s="100"/>
      <c r="U24" s="100"/>
      <c r="V24" s="100"/>
      <c r="W24" s="101"/>
      <c r="X24" s="101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1:33" s="35" customFormat="1" ht="12" customHeight="1">
      <c r="A25" s="124" t="s">
        <v>103</v>
      </c>
      <c r="B25" s="126">
        <v>2017</v>
      </c>
      <c r="C25" s="43">
        <v>19713</v>
      </c>
      <c r="D25" s="44">
        <v>29829</v>
      </c>
      <c r="E25" s="89">
        <v>8501</v>
      </c>
      <c r="F25" s="45" t="s">
        <v>66</v>
      </c>
      <c r="G25" s="141" t="s">
        <v>80</v>
      </c>
      <c r="H25" s="87"/>
      <c r="I25" s="45" t="s">
        <v>66</v>
      </c>
      <c r="J25" s="141" t="s">
        <v>80</v>
      </c>
      <c r="K25" s="87"/>
      <c r="L25" s="87">
        <v>10289</v>
      </c>
      <c r="M25" s="87">
        <v>20374</v>
      </c>
      <c r="N25" s="87"/>
      <c r="O25" s="45" t="s">
        <v>66</v>
      </c>
      <c r="P25" s="141" t="s">
        <v>80</v>
      </c>
      <c r="Q25" s="47"/>
      <c r="R25" s="45" t="s">
        <v>66</v>
      </c>
      <c r="S25" s="55" t="s">
        <v>80</v>
      </c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1:33" ht="12.75">
      <c r="A26" s="293" t="s">
        <v>104</v>
      </c>
      <c r="B26" s="281">
        <v>2018</v>
      </c>
      <c r="C26" s="227">
        <v>18689.804</v>
      </c>
      <c r="D26" s="227">
        <v>30877.117</v>
      </c>
      <c r="E26" s="285">
        <v>8052.585</v>
      </c>
      <c r="F26" s="74" t="s">
        <v>66</v>
      </c>
      <c r="G26" s="282" t="s">
        <v>80</v>
      </c>
      <c r="H26" s="283"/>
      <c r="I26" s="284" t="s">
        <v>66</v>
      </c>
      <c r="J26" s="282" t="s">
        <v>80</v>
      </c>
      <c r="K26" s="227"/>
      <c r="L26" s="227">
        <v>9514.016</v>
      </c>
      <c r="M26" s="227">
        <v>19988.428</v>
      </c>
      <c r="N26" s="230"/>
      <c r="O26" s="74" t="s">
        <v>66</v>
      </c>
      <c r="P26" s="223" t="s">
        <v>80</v>
      </c>
      <c r="Q26" s="231"/>
      <c r="R26" s="74" t="s">
        <v>66</v>
      </c>
      <c r="S26" s="232" t="s">
        <v>80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1:33" ht="12.75">
      <c r="A27" s="114" t="s">
        <v>105</v>
      </c>
      <c r="B27" s="126">
        <v>2019</v>
      </c>
      <c r="C27" s="43">
        <v>17544.349</v>
      </c>
      <c r="D27" s="43">
        <v>31784.602</v>
      </c>
      <c r="E27" s="233">
        <v>7516.166</v>
      </c>
      <c r="F27" s="45" t="s">
        <v>66</v>
      </c>
      <c r="G27" s="143" t="s">
        <v>80</v>
      </c>
      <c r="H27" s="234"/>
      <c r="I27" s="142" t="s">
        <v>66</v>
      </c>
      <c r="J27" s="143" t="s">
        <v>80</v>
      </c>
      <c r="K27" s="43"/>
      <c r="L27" s="43">
        <v>9066.643</v>
      </c>
      <c r="M27" s="43">
        <v>23035.136</v>
      </c>
      <c r="N27" s="87"/>
      <c r="O27" s="45" t="s">
        <v>66</v>
      </c>
      <c r="P27" s="141" t="s">
        <v>80</v>
      </c>
      <c r="Q27" s="47"/>
      <c r="R27" s="45" t="s">
        <v>66</v>
      </c>
      <c r="S27" s="55" t="s">
        <v>80</v>
      </c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1:33" ht="12.75">
      <c r="A28" s="293" t="s">
        <v>107</v>
      </c>
      <c r="B28" s="281">
        <v>2020</v>
      </c>
      <c r="C28" s="227">
        <v>13792.868999999999</v>
      </c>
      <c r="D28" s="227">
        <v>26189.96</v>
      </c>
      <c r="E28" s="285">
        <v>5841.714</v>
      </c>
      <c r="F28" s="74" t="s">
        <v>119</v>
      </c>
      <c r="G28" s="282" t="s">
        <v>80</v>
      </c>
      <c r="H28" s="283"/>
      <c r="I28" s="284" t="s">
        <v>66</v>
      </c>
      <c r="J28" s="282" t="s">
        <v>80</v>
      </c>
      <c r="K28" s="227"/>
      <c r="L28" s="227">
        <v>7507.716</v>
      </c>
      <c r="M28" s="227">
        <v>18635.004</v>
      </c>
      <c r="N28" s="230"/>
      <c r="O28" s="74" t="s">
        <v>66</v>
      </c>
      <c r="P28" s="223" t="s">
        <v>80</v>
      </c>
      <c r="Q28" s="231"/>
      <c r="R28" s="74" t="s">
        <v>66</v>
      </c>
      <c r="S28" s="395" t="s">
        <v>120</v>
      </c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1:33" ht="12.75">
      <c r="A29" s="124" t="s">
        <v>111</v>
      </c>
      <c r="B29" s="379">
        <v>2021</v>
      </c>
      <c r="C29" s="244">
        <v>16925.256999999998</v>
      </c>
      <c r="D29" s="244">
        <v>32185.738</v>
      </c>
      <c r="E29" s="249">
        <v>7863.846999999999</v>
      </c>
      <c r="F29" s="125" t="s">
        <v>119</v>
      </c>
      <c r="G29" s="398" t="s">
        <v>120</v>
      </c>
      <c r="H29" s="386"/>
      <c r="I29" s="387" t="s">
        <v>119</v>
      </c>
      <c r="J29" s="398" t="s">
        <v>120</v>
      </c>
      <c r="K29" s="244"/>
      <c r="L29" s="244">
        <v>7874.183999999998</v>
      </c>
      <c r="M29" s="244">
        <v>21696.471</v>
      </c>
      <c r="N29" s="244"/>
      <c r="O29" s="125" t="s">
        <v>119</v>
      </c>
      <c r="P29" s="388" t="s">
        <v>120</v>
      </c>
      <c r="Q29" s="244"/>
      <c r="R29" s="125" t="s">
        <v>119</v>
      </c>
      <c r="S29" s="396" t="s">
        <v>120</v>
      </c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1:33" ht="12.75">
      <c r="A30" s="385" t="s">
        <v>118</v>
      </c>
      <c r="B30" s="382">
        <v>2022</v>
      </c>
      <c r="C30" s="389">
        <v>15735.266999999996</v>
      </c>
      <c r="D30" s="389">
        <v>36189.206</v>
      </c>
      <c r="E30" s="390">
        <v>7152.053999999999</v>
      </c>
      <c r="F30" s="391" t="s">
        <v>119</v>
      </c>
      <c r="G30" s="399" t="s">
        <v>120</v>
      </c>
      <c r="H30" s="392"/>
      <c r="I30" s="393" t="s">
        <v>119</v>
      </c>
      <c r="J30" s="399" t="s">
        <v>120</v>
      </c>
      <c r="K30" s="389"/>
      <c r="L30" s="389">
        <v>7363.141</v>
      </c>
      <c r="M30" s="389">
        <v>24556.255</v>
      </c>
      <c r="N30" s="389"/>
      <c r="O30" s="391" t="s">
        <v>119</v>
      </c>
      <c r="P30" s="394" t="s">
        <v>120</v>
      </c>
      <c r="Q30" s="389"/>
      <c r="R30" s="391" t="s">
        <v>119</v>
      </c>
      <c r="S30" s="397" t="s">
        <v>120</v>
      </c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1:33" ht="12.75">
      <c r="A31" s="235"/>
      <c r="B31" s="101" t="s">
        <v>84</v>
      </c>
      <c r="C31" s="33"/>
      <c r="D31" s="3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236"/>
      <c r="P31" s="173"/>
      <c r="Q31" s="173"/>
      <c r="R31" s="173"/>
      <c r="S31" s="173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ht="12.75">
      <c r="A32" s="235"/>
      <c r="B32" s="101"/>
      <c r="C32" s="173"/>
      <c r="D32" s="173"/>
      <c r="E32" s="173"/>
      <c r="F32" s="173"/>
      <c r="G32" s="36"/>
      <c r="H32" s="173"/>
      <c r="I32" s="173"/>
      <c r="J32" s="173"/>
      <c r="K32" s="173"/>
      <c r="L32" s="173"/>
      <c r="M32" s="173"/>
      <c r="N32" s="36"/>
      <c r="O32" s="173"/>
      <c r="P32" s="173"/>
      <c r="Q32" s="173"/>
      <c r="R32" s="173"/>
      <c r="S32" s="36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3" ht="12.75">
      <c r="A33" s="101" t="s">
        <v>81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218"/>
      <c r="X33" s="218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1:33" ht="12.75">
      <c r="A34" s="148"/>
      <c r="B34" s="83"/>
      <c r="C34" s="83" t="s">
        <v>21</v>
      </c>
      <c r="D34" s="84"/>
      <c r="E34" s="85" t="s">
        <v>22</v>
      </c>
      <c r="F34" s="83" t="s">
        <v>26</v>
      </c>
      <c r="G34" s="83"/>
      <c r="H34" s="83"/>
      <c r="I34" s="83" t="s">
        <v>27</v>
      </c>
      <c r="J34" s="83"/>
      <c r="K34" s="83"/>
      <c r="L34" s="83" t="s">
        <v>28</v>
      </c>
      <c r="M34" s="83"/>
      <c r="N34" s="83"/>
      <c r="O34" s="83" t="s">
        <v>29</v>
      </c>
      <c r="P34" s="83"/>
      <c r="Q34" s="83"/>
      <c r="R34" s="83" t="s">
        <v>30</v>
      </c>
      <c r="S34" s="84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3" ht="12.75">
      <c r="A35" s="149"/>
      <c r="B35" s="5"/>
      <c r="C35" s="150" t="s">
        <v>82</v>
      </c>
      <c r="D35" s="151" t="s">
        <v>20</v>
      </c>
      <c r="E35" s="152" t="s">
        <v>82</v>
      </c>
      <c r="F35" s="150" t="s">
        <v>82</v>
      </c>
      <c r="G35" s="150" t="s">
        <v>20</v>
      </c>
      <c r="H35" s="150"/>
      <c r="I35" s="150" t="s">
        <v>82</v>
      </c>
      <c r="J35" s="150" t="s">
        <v>20</v>
      </c>
      <c r="K35" s="150" t="s">
        <v>83</v>
      </c>
      <c r="L35" s="150" t="s">
        <v>82</v>
      </c>
      <c r="M35" s="150" t="s">
        <v>25</v>
      </c>
      <c r="N35" s="150" t="s">
        <v>83</v>
      </c>
      <c r="O35" s="150" t="s">
        <v>82</v>
      </c>
      <c r="P35" s="150" t="s">
        <v>25</v>
      </c>
      <c r="Q35" s="150"/>
      <c r="R35" s="150" t="s">
        <v>82</v>
      </c>
      <c r="S35" s="151" t="s">
        <v>25</v>
      </c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12.75">
      <c r="A36" s="293" t="s">
        <v>2</v>
      </c>
      <c r="B36" s="6"/>
      <c r="C36" s="51">
        <v>3756</v>
      </c>
      <c r="D36" s="56">
        <v>3557</v>
      </c>
      <c r="E36" s="57" t="s">
        <v>66</v>
      </c>
      <c r="F36" s="51">
        <v>271</v>
      </c>
      <c r="G36" s="51">
        <v>433</v>
      </c>
      <c r="H36" s="51"/>
      <c r="I36" s="51">
        <v>642</v>
      </c>
      <c r="J36" s="51">
        <v>1027</v>
      </c>
      <c r="K36" s="51"/>
      <c r="L36" s="51">
        <v>1601</v>
      </c>
      <c r="M36" s="51">
        <v>674</v>
      </c>
      <c r="N36" s="51"/>
      <c r="O36" s="51">
        <v>174</v>
      </c>
      <c r="P36" s="51">
        <v>112</v>
      </c>
      <c r="Q36" s="51"/>
      <c r="R36" s="51">
        <v>1069</v>
      </c>
      <c r="S36" s="56">
        <v>1311</v>
      </c>
      <c r="T36" s="101"/>
      <c r="U36" s="101"/>
      <c r="V36" s="101"/>
      <c r="W36" s="218"/>
      <c r="X36" s="218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3" ht="12.75">
      <c r="A37" s="119" t="s">
        <v>3</v>
      </c>
      <c r="B37" s="219"/>
      <c r="C37" s="36">
        <v>3688</v>
      </c>
      <c r="D37" s="37">
        <v>4326</v>
      </c>
      <c r="E37" s="15" t="s">
        <v>66</v>
      </c>
      <c r="F37" s="50">
        <v>244</v>
      </c>
      <c r="G37" s="36">
        <v>446</v>
      </c>
      <c r="H37" s="36"/>
      <c r="I37" s="36">
        <v>724</v>
      </c>
      <c r="J37" s="36">
        <v>1813</v>
      </c>
      <c r="K37" s="36"/>
      <c r="L37" s="36">
        <v>1512</v>
      </c>
      <c r="M37" s="36">
        <v>719</v>
      </c>
      <c r="N37" s="36"/>
      <c r="O37" s="36">
        <v>172</v>
      </c>
      <c r="P37" s="36">
        <v>98</v>
      </c>
      <c r="Q37" s="36"/>
      <c r="R37" s="36">
        <v>1036</v>
      </c>
      <c r="S37" s="37">
        <v>1251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3" ht="12.75">
      <c r="A38" s="293" t="s">
        <v>4</v>
      </c>
      <c r="B38" s="220"/>
      <c r="C38" s="51">
        <v>4417</v>
      </c>
      <c r="D38" s="56">
        <v>5448</v>
      </c>
      <c r="E38" s="57" t="s">
        <v>66</v>
      </c>
      <c r="F38" s="51">
        <v>294</v>
      </c>
      <c r="G38" s="51">
        <v>624</v>
      </c>
      <c r="H38" s="51"/>
      <c r="I38" s="51">
        <v>742</v>
      </c>
      <c r="J38" s="51">
        <v>2396</v>
      </c>
      <c r="K38" s="51"/>
      <c r="L38" s="51">
        <v>2134</v>
      </c>
      <c r="M38" s="51">
        <v>862</v>
      </c>
      <c r="N38" s="51"/>
      <c r="O38" s="51">
        <v>210</v>
      </c>
      <c r="P38" s="51">
        <v>187</v>
      </c>
      <c r="Q38" s="51"/>
      <c r="R38" s="51">
        <v>1040</v>
      </c>
      <c r="S38" s="56">
        <v>1379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3" ht="12.75">
      <c r="A39" s="119" t="s">
        <v>5</v>
      </c>
      <c r="B39" s="221"/>
      <c r="C39" s="36">
        <v>5414</v>
      </c>
      <c r="D39" s="37">
        <v>6367</v>
      </c>
      <c r="E39" s="15" t="s">
        <v>66</v>
      </c>
      <c r="F39" s="50">
        <v>240</v>
      </c>
      <c r="G39" s="36">
        <v>529</v>
      </c>
      <c r="H39" s="36"/>
      <c r="I39" s="36">
        <v>664</v>
      </c>
      <c r="J39" s="36">
        <v>1776</v>
      </c>
      <c r="K39" s="36"/>
      <c r="L39" s="36">
        <v>2702</v>
      </c>
      <c r="M39" s="36">
        <v>1328</v>
      </c>
      <c r="N39" s="36"/>
      <c r="O39" s="36">
        <v>260</v>
      </c>
      <c r="P39" s="36">
        <v>262</v>
      </c>
      <c r="Q39" s="36"/>
      <c r="R39" s="36">
        <v>1547</v>
      </c>
      <c r="S39" s="37">
        <v>2471</v>
      </c>
      <c r="T39" s="101"/>
      <c r="U39" s="101"/>
      <c r="V39" s="101"/>
      <c r="W39" s="100"/>
      <c r="X39" s="100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2.75">
      <c r="A40" s="293" t="s">
        <v>69</v>
      </c>
      <c r="B40" s="220"/>
      <c r="C40" s="51">
        <v>7609</v>
      </c>
      <c r="D40" s="56">
        <v>8255</v>
      </c>
      <c r="E40" s="57" t="s">
        <v>66</v>
      </c>
      <c r="F40" s="51" t="s">
        <v>66</v>
      </c>
      <c r="G40" s="51" t="s">
        <v>80</v>
      </c>
      <c r="H40" s="51"/>
      <c r="I40" s="51" t="s">
        <v>66</v>
      </c>
      <c r="J40" s="51" t="s">
        <v>80</v>
      </c>
      <c r="K40" s="51"/>
      <c r="L40" s="51" t="s">
        <v>66</v>
      </c>
      <c r="M40" s="51" t="s">
        <v>80</v>
      </c>
      <c r="N40" s="51"/>
      <c r="O40" s="51" t="s">
        <v>66</v>
      </c>
      <c r="P40" s="51" t="s">
        <v>80</v>
      </c>
      <c r="Q40" s="51"/>
      <c r="R40" s="51" t="s">
        <v>66</v>
      </c>
      <c r="S40" s="56" t="s">
        <v>80</v>
      </c>
      <c r="T40" s="101"/>
      <c r="U40" s="101"/>
      <c r="V40" s="101"/>
      <c r="W40" s="100"/>
      <c r="X40" s="100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119" t="s">
        <v>67</v>
      </c>
      <c r="B41" s="221"/>
      <c r="C41" s="36">
        <v>9656</v>
      </c>
      <c r="D41" s="37">
        <v>11834</v>
      </c>
      <c r="E41" s="15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6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2.75">
      <c r="A42" s="293" t="s">
        <v>89</v>
      </c>
      <c r="B42" s="220"/>
      <c r="C42" s="51">
        <v>8856</v>
      </c>
      <c r="D42" s="56">
        <v>11215</v>
      </c>
      <c r="E42" s="57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6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119" t="s">
        <v>70</v>
      </c>
      <c r="B43" s="221"/>
      <c r="C43" s="36">
        <v>8102</v>
      </c>
      <c r="D43" s="37">
        <v>9378</v>
      </c>
      <c r="E43" s="15"/>
      <c r="F43" s="52"/>
      <c r="G43" s="36"/>
      <c r="H43" s="36"/>
      <c r="I43" s="14"/>
      <c r="J43" s="36"/>
      <c r="K43" s="36"/>
      <c r="L43" s="14"/>
      <c r="M43" s="36"/>
      <c r="N43" s="36"/>
      <c r="O43" s="14"/>
      <c r="P43" s="36"/>
      <c r="Q43" s="36"/>
      <c r="R43" s="14"/>
      <c r="S43" s="37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293" t="s">
        <v>74</v>
      </c>
      <c r="B44" s="220"/>
      <c r="C44" s="51">
        <v>7196</v>
      </c>
      <c r="D44" s="56">
        <v>7993</v>
      </c>
      <c r="E44" s="5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72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19" t="s">
        <v>75</v>
      </c>
      <c r="B45" s="221"/>
      <c r="C45" s="36">
        <v>6498</v>
      </c>
      <c r="D45" s="37">
        <v>8225</v>
      </c>
      <c r="E45" s="15"/>
      <c r="F45" s="5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293" t="s">
        <v>76</v>
      </c>
      <c r="B46" s="220"/>
      <c r="C46" s="51">
        <v>5911</v>
      </c>
      <c r="D46" s="56">
        <v>7073</v>
      </c>
      <c r="E46" s="57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6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24" t="s">
        <v>77</v>
      </c>
      <c r="B47" s="237"/>
      <c r="C47" s="102">
        <v>4169</v>
      </c>
      <c r="D47" s="104">
        <v>4353</v>
      </c>
      <c r="E47" s="58"/>
      <c r="F47" s="52"/>
      <c r="G47" s="36"/>
      <c r="H47" s="102"/>
      <c r="I47" s="14"/>
      <c r="J47" s="36"/>
      <c r="K47" s="102"/>
      <c r="L47" s="14"/>
      <c r="M47" s="36"/>
      <c r="N47" s="102"/>
      <c r="O47" s="14"/>
      <c r="P47" s="36"/>
      <c r="Q47" s="102"/>
      <c r="R47" s="14"/>
      <c r="S47" s="226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293" t="s">
        <v>78</v>
      </c>
      <c r="B48" s="220"/>
      <c r="C48" s="25">
        <v>4960</v>
      </c>
      <c r="D48" s="26">
        <v>4966</v>
      </c>
      <c r="E48" s="57"/>
      <c r="F48" s="22"/>
      <c r="G48" s="51"/>
      <c r="H48" s="51"/>
      <c r="I48" s="22"/>
      <c r="J48" s="51"/>
      <c r="K48" s="18"/>
      <c r="L48" s="22"/>
      <c r="M48" s="51"/>
      <c r="N48" s="18"/>
      <c r="O48" s="22"/>
      <c r="P48" s="51"/>
      <c r="Q48" s="18"/>
      <c r="R48" s="22"/>
      <c r="S48" s="53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s="16" customFormat="1" ht="12.75">
      <c r="A49" s="124" t="s">
        <v>88</v>
      </c>
      <c r="B49" s="121"/>
      <c r="C49" s="33">
        <v>4615</v>
      </c>
      <c r="D49" s="34">
        <v>4373</v>
      </c>
      <c r="E49" s="58"/>
      <c r="F49" s="52"/>
      <c r="G49" s="36"/>
      <c r="H49" s="102"/>
      <c r="I49" s="14"/>
      <c r="J49" s="36"/>
      <c r="K49" s="27"/>
      <c r="L49" s="14"/>
      <c r="M49" s="36"/>
      <c r="N49" s="27"/>
      <c r="O49" s="14"/>
      <c r="P49" s="36"/>
      <c r="Q49" s="27"/>
      <c r="R49" s="14"/>
      <c r="S49" s="54"/>
      <c r="T49" s="218"/>
      <c r="U49" s="218"/>
      <c r="V49" s="218"/>
      <c r="W49" s="101"/>
      <c r="X49" s="101"/>
      <c r="Y49" s="218"/>
      <c r="Z49" s="218"/>
      <c r="AA49" s="218"/>
      <c r="AB49" s="218"/>
      <c r="AC49" s="218"/>
      <c r="AD49" s="218"/>
      <c r="AE49" s="218"/>
      <c r="AF49" s="218"/>
      <c r="AG49" s="218"/>
    </row>
    <row r="50" spans="1:33" ht="12.75">
      <c r="A50" s="293" t="s">
        <v>90</v>
      </c>
      <c r="B50" s="277"/>
      <c r="C50" s="25">
        <v>4783</v>
      </c>
      <c r="D50" s="26">
        <v>4008</v>
      </c>
      <c r="E50" s="57"/>
      <c r="F50" s="22"/>
      <c r="G50" s="51"/>
      <c r="H50" s="51"/>
      <c r="I50" s="22"/>
      <c r="J50" s="51"/>
      <c r="K50" s="18"/>
      <c r="L50" s="22"/>
      <c r="M50" s="51"/>
      <c r="N50" s="18"/>
      <c r="O50" s="22"/>
      <c r="P50" s="51"/>
      <c r="Q50" s="18"/>
      <c r="R50" s="22"/>
      <c r="S50" s="53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24" t="s">
        <v>96</v>
      </c>
      <c r="B51" s="90"/>
      <c r="C51" s="33">
        <v>4632</v>
      </c>
      <c r="D51" s="33">
        <v>3702</v>
      </c>
      <c r="E51" s="59"/>
      <c r="F51" s="52"/>
      <c r="G51" s="36"/>
      <c r="H51" s="102"/>
      <c r="I51" s="14"/>
      <c r="J51" s="36"/>
      <c r="K51" s="36"/>
      <c r="L51" s="14"/>
      <c r="M51" s="36"/>
      <c r="N51" s="36"/>
      <c r="O51" s="14"/>
      <c r="P51" s="36"/>
      <c r="Q51" s="27"/>
      <c r="R51" s="14"/>
      <c r="S51" s="54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s="16" customFormat="1" ht="12.75">
      <c r="A52" s="293" t="s">
        <v>97</v>
      </c>
      <c r="B52" s="220"/>
      <c r="C52" s="25">
        <v>4582</v>
      </c>
      <c r="D52" s="25">
        <v>3846</v>
      </c>
      <c r="E52" s="60"/>
      <c r="F52" s="22"/>
      <c r="G52" s="51"/>
      <c r="H52" s="51"/>
      <c r="I52" s="22"/>
      <c r="J52" s="51"/>
      <c r="K52" s="51"/>
      <c r="L52" s="22"/>
      <c r="M52" s="51"/>
      <c r="N52" s="51"/>
      <c r="O52" s="22"/>
      <c r="P52" s="51"/>
      <c r="Q52" s="18"/>
      <c r="R52" s="22"/>
      <c r="S52" s="53"/>
      <c r="T52" s="218"/>
      <c r="U52" s="218"/>
      <c r="V52" s="218"/>
      <c r="W52" s="101"/>
      <c r="X52" s="101"/>
      <c r="Y52" s="218"/>
      <c r="Z52" s="218"/>
      <c r="AA52" s="218"/>
      <c r="AB52" s="218"/>
      <c r="AC52" s="218"/>
      <c r="AD52" s="218"/>
      <c r="AE52" s="218"/>
      <c r="AF52" s="218"/>
      <c r="AG52" s="218"/>
    </row>
    <row r="53" spans="1:33" ht="12.75">
      <c r="A53" s="114" t="s">
        <v>98</v>
      </c>
      <c r="B53" s="115"/>
      <c r="C53" s="43">
        <v>3603</v>
      </c>
      <c r="D53" s="43">
        <v>3127</v>
      </c>
      <c r="E53" s="61"/>
      <c r="F53" s="52"/>
      <c r="G53" s="36"/>
      <c r="H53" s="87"/>
      <c r="I53" s="14"/>
      <c r="J53" s="36"/>
      <c r="K53" s="87"/>
      <c r="L53" s="14"/>
      <c r="M53" s="36"/>
      <c r="N53" s="87"/>
      <c r="O53" s="14"/>
      <c r="P53" s="36"/>
      <c r="Q53" s="47"/>
      <c r="R53" s="14"/>
      <c r="S53" s="55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293" t="s">
        <v>99</v>
      </c>
      <c r="B54" s="317">
        <v>2016</v>
      </c>
      <c r="C54" s="97">
        <v>3759</v>
      </c>
      <c r="D54" s="97">
        <v>3778</v>
      </c>
      <c r="E54" s="76"/>
      <c r="F54" s="74"/>
      <c r="G54" s="223"/>
      <c r="H54" s="230"/>
      <c r="I54" s="74"/>
      <c r="J54" s="223"/>
      <c r="K54" s="230"/>
      <c r="L54" s="74"/>
      <c r="M54" s="223"/>
      <c r="N54" s="230"/>
      <c r="O54" s="74"/>
      <c r="P54" s="223"/>
      <c r="Q54" s="231"/>
      <c r="R54" s="74"/>
      <c r="S54" s="232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s="35" customFormat="1" ht="12.75">
      <c r="A55" s="124" t="s">
        <v>103</v>
      </c>
      <c r="B55" s="294">
        <v>2017</v>
      </c>
      <c r="C55" s="129">
        <v>3852</v>
      </c>
      <c r="D55" s="129">
        <v>3536</v>
      </c>
      <c r="E55" s="133"/>
      <c r="F55" s="45"/>
      <c r="G55" s="141"/>
      <c r="H55" s="87"/>
      <c r="I55" s="45"/>
      <c r="J55" s="141"/>
      <c r="K55" s="87"/>
      <c r="L55" s="45"/>
      <c r="M55" s="141"/>
      <c r="N55" s="87"/>
      <c r="O55" s="45"/>
      <c r="P55" s="141"/>
      <c r="Q55" s="47"/>
      <c r="R55" s="45"/>
      <c r="S55" s="55"/>
      <c r="T55" s="100"/>
      <c r="U55" s="100"/>
      <c r="V55" s="100"/>
      <c r="W55" s="101"/>
      <c r="X55" s="101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1:33" s="35" customFormat="1" ht="12.75">
      <c r="A56" s="293" t="s">
        <v>104</v>
      </c>
      <c r="B56" s="295">
        <v>2018</v>
      </c>
      <c r="C56" s="230">
        <v>4117.475</v>
      </c>
      <c r="D56" s="230">
        <v>3883.444</v>
      </c>
      <c r="E56" s="278"/>
      <c r="F56" s="278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279"/>
      <c r="T56" s="100"/>
      <c r="U56" s="100"/>
      <c r="V56" s="100"/>
      <c r="W56" s="101"/>
      <c r="X56" s="101"/>
      <c r="Y56" s="100"/>
      <c r="Z56" s="100"/>
      <c r="AA56" s="100"/>
      <c r="AB56" s="100"/>
      <c r="AC56" s="100"/>
      <c r="AD56" s="100"/>
      <c r="AE56" s="100"/>
      <c r="AF56" s="100"/>
      <c r="AG56" s="100"/>
    </row>
    <row r="57" spans="1:33" ht="12.75">
      <c r="A57" s="114" t="s">
        <v>105</v>
      </c>
      <c r="B57" s="294">
        <v>2019</v>
      </c>
      <c r="C57" s="87">
        <v>4240.079</v>
      </c>
      <c r="D57" s="87">
        <v>3731.987</v>
      </c>
      <c r="E57" s="238"/>
      <c r="F57" s="238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23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293" t="s">
        <v>107</v>
      </c>
      <c r="B58" s="295">
        <v>2020</v>
      </c>
      <c r="C58" s="230">
        <v>3871.824</v>
      </c>
      <c r="D58" s="280">
        <v>3184.2170000000006</v>
      </c>
      <c r="E58" s="286"/>
      <c r="F58" s="278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79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24" t="s">
        <v>111</v>
      </c>
      <c r="B59" s="400">
        <v>2021</v>
      </c>
      <c r="C59" s="102">
        <v>3918.8410000000003</v>
      </c>
      <c r="D59" s="102">
        <v>3683.536</v>
      </c>
      <c r="E59" s="401"/>
      <c r="F59" s="40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402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293" t="s">
        <v>118</v>
      </c>
      <c r="B60" s="410">
        <v>2022</v>
      </c>
      <c r="C60" s="230">
        <v>3328.216</v>
      </c>
      <c r="D60" s="280">
        <v>4014.073</v>
      </c>
      <c r="E60" s="286"/>
      <c r="F60" s="278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279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1:33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80" zoomScaleNormal="90" zoomScaleSheetLayoutView="80" zoomScalePageLayoutView="0" workbookViewId="0" topLeftCell="A1">
      <selection activeCell="Q14" sqref="Q14"/>
    </sheetView>
  </sheetViews>
  <sheetFormatPr defaultColWidth="9.00390625" defaultRowHeight="13.5"/>
  <cols>
    <col min="1" max="1" width="12.50390625" style="0" customWidth="1"/>
    <col min="2" max="2" width="12.625" style="0" customWidth="1"/>
    <col min="3" max="3" width="7.75390625" style="0" customWidth="1"/>
    <col min="4" max="4" width="9.125" style="0" customWidth="1"/>
    <col min="5" max="5" width="6.875" style="0" bestFit="1" customWidth="1"/>
    <col min="6" max="6" width="10.00390625" style="0" customWidth="1"/>
    <col min="7" max="7" width="6.87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5" max="15" width="6.125" style="0" customWidth="1"/>
    <col min="16" max="16" width="10.50390625" style="0" bestFit="1" customWidth="1"/>
    <col min="17" max="17" width="6.875" style="0" bestFit="1" customWidth="1"/>
    <col min="18" max="18" width="9.125" style="0" bestFit="1" customWidth="1"/>
    <col min="19" max="19" width="6.875" style="0" bestFit="1" customWidth="1"/>
    <col min="21" max="21" width="6.125" style="0" customWidth="1"/>
    <col min="23" max="23" width="6.125" style="0" customWidth="1"/>
    <col min="25" max="25" width="6.125" style="0" customWidth="1"/>
    <col min="27" max="27" width="7.00390625" style="0" customWidth="1"/>
  </cols>
  <sheetData>
    <row r="1" spans="1:33" ht="15.75">
      <c r="A1" s="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 t="s">
        <v>39</v>
      </c>
      <c r="C4" s="83"/>
      <c r="D4" s="83"/>
      <c r="E4" s="83"/>
      <c r="F4" s="148" t="s">
        <v>41</v>
      </c>
      <c r="G4" s="84"/>
      <c r="H4" s="83" t="s">
        <v>43</v>
      </c>
      <c r="I4" s="83"/>
      <c r="J4" s="83"/>
      <c r="K4" s="84"/>
      <c r="L4" s="83" t="s">
        <v>45</v>
      </c>
      <c r="M4" s="83"/>
      <c r="N4" s="83"/>
      <c r="O4" s="84"/>
      <c r="P4" s="83" t="s">
        <v>47</v>
      </c>
      <c r="Q4" s="83"/>
      <c r="R4" s="83"/>
      <c r="S4" s="84"/>
      <c r="T4" s="83" t="s">
        <v>49</v>
      </c>
      <c r="U4" s="83"/>
      <c r="V4" s="83"/>
      <c r="W4" s="84"/>
      <c r="X4" s="83" t="s">
        <v>51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49"/>
      <c r="B5" s="150" t="s">
        <v>23</v>
      </c>
      <c r="C5" s="8" t="s">
        <v>37</v>
      </c>
      <c r="D5" s="150" t="s">
        <v>20</v>
      </c>
      <c r="E5" s="8" t="s">
        <v>37</v>
      </c>
      <c r="F5" s="149" t="s">
        <v>23</v>
      </c>
      <c r="G5" s="9" t="s">
        <v>37</v>
      </c>
      <c r="H5" s="150" t="s">
        <v>23</v>
      </c>
      <c r="I5" s="8" t="s">
        <v>37</v>
      </c>
      <c r="J5" s="150" t="s">
        <v>20</v>
      </c>
      <c r="K5" s="9" t="s">
        <v>37</v>
      </c>
      <c r="L5" s="150" t="s">
        <v>23</v>
      </c>
      <c r="M5" s="8" t="s">
        <v>37</v>
      </c>
      <c r="N5" s="150" t="s">
        <v>20</v>
      </c>
      <c r="O5" s="9" t="s">
        <v>37</v>
      </c>
      <c r="P5" s="150" t="s">
        <v>23</v>
      </c>
      <c r="Q5" s="8" t="s">
        <v>37</v>
      </c>
      <c r="R5" s="150" t="s">
        <v>25</v>
      </c>
      <c r="S5" s="9" t="s">
        <v>37</v>
      </c>
      <c r="T5" s="150" t="s">
        <v>23</v>
      </c>
      <c r="U5" s="8" t="s">
        <v>37</v>
      </c>
      <c r="V5" s="150" t="s">
        <v>25</v>
      </c>
      <c r="W5" s="9" t="s">
        <v>37</v>
      </c>
      <c r="X5" s="150" t="s">
        <v>23</v>
      </c>
      <c r="Y5" s="8" t="s">
        <v>37</v>
      </c>
      <c r="Z5" s="150" t="s">
        <v>25</v>
      </c>
      <c r="AA5" s="9" t="s">
        <v>37</v>
      </c>
      <c r="AB5" s="101"/>
      <c r="AC5" s="101"/>
      <c r="AD5" s="101"/>
      <c r="AE5" s="101"/>
      <c r="AF5" s="101"/>
      <c r="AG5" s="101"/>
    </row>
    <row r="6" spans="1:33" ht="12.75">
      <c r="A6" s="166"/>
      <c r="B6" s="83"/>
      <c r="C6" s="83"/>
      <c r="D6" s="83"/>
      <c r="E6" s="83"/>
      <c r="F6" s="148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47" t="str">
        <f>'ダイカスト合計(月別集計)'!A18</f>
        <v>令和4年１月</v>
      </c>
      <c r="B7" s="51">
        <f>+'ダイカスト合計(月別集計)'!C18</f>
        <v>71608.458</v>
      </c>
      <c r="C7" s="180">
        <v>0.9680912503609587</v>
      </c>
      <c r="D7" s="51">
        <f>+'ダイカスト合計(月別集計)'!D18</f>
        <v>50248.466</v>
      </c>
      <c r="E7" s="180"/>
      <c r="F7" s="179">
        <f>+'ダイカスト合計(月別集計)'!E18</f>
        <v>22949.229</v>
      </c>
      <c r="G7" s="181"/>
      <c r="H7" s="195" t="s">
        <v>60</v>
      </c>
      <c r="I7" s="196" t="s">
        <v>64</v>
      </c>
      <c r="J7" s="195" t="s">
        <v>60</v>
      </c>
      <c r="K7" s="197" t="s">
        <v>64</v>
      </c>
      <c r="L7" s="195" t="s">
        <v>60</v>
      </c>
      <c r="M7" s="196" t="s">
        <v>64</v>
      </c>
      <c r="N7" s="195" t="s">
        <v>60</v>
      </c>
      <c r="O7" s="197" t="s">
        <v>64</v>
      </c>
      <c r="P7" s="179">
        <f>+'ダイカスト合計(月別集計)'!L18</f>
        <v>62230.436</v>
      </c>
      <c r="Q7" s="196">
        <v>0.9720295948454734</v>
      </c>
      <c r="R7" s="51">
        <f>+'ダイカスト合計(月別集計)'!M18</f>
        <v>41523.181000000004</v>
      </c>
      <c r="S7" s="197"/>
      <c r="T7" s="195" t="s">
        <v>60</v>
      </c>
      <c r="U7" s="196" t="s">
        <v>64</v>
      </c>
      <c r="V7" s="195" t="s">
        <v>60</v>
      </c>
      <c r="W7" s="197" t="s">
        <v>64</v>
      </c>
      <c r="X7" s="195" t="s">
        <v>60</v>
      </c>
      <c r="Y7" s="196" t="s">
        <v>64</v>
      </c>
      <c r="Z7" s="195" t="s">
        <v>60</v>
      </c>
      <c r="AA7" s="197" t="s">
        <v>64</v>
      </c>
      <c r="AB7" s="101"/>
      <c r="AC7" s="101"/>
      <c r="AD7" s="101"/>
      <c r="AE7" s="101"/>
      <c r="AF7" s="101"/>
      <c r="AG7" s="101"/>
    </row>
    <row r="8" spans="1:33" ht="12.75">
      <c r="A8" s="124" t="str">
        <f>'ダイカスト合計(月別集計)'!A19</f>
        <v>２月</v>
      </c>
      <c r="B8" s="102">
        <f>+'ダイカスト合計(月別集計)'!C19</f>
        <v>74606.77600000001</v>
      </c>
      <c r="C8" s="189">
        <v>0.9208893426351313</v>
      </c>
      <c r="D8" s="87">
        <f>+'ダイカスト合計(月別集計)'!D19</f>
        <v>52775.388999999996</v>
      </c>
      <c r="E8" s="177"/>
      <c r="F8" s="105">
        <f>+'ダイカスト合計(月別集計)'!E19</f>
        <v>24588.435999999998</v>
      </c>
      <c r="G8" s="178"/>
      <c r="H8" s="36"/>
      <c r="I8" s="177"/>
      <c r="J8" s="36"/>
      <c r="K8" s="178"/>
      <c r="L8" s="36"/>
      <c r="M8" s="177"/>
      <c r="N8" s="36"/>
      <c r="O8" s="178"/>
      <c r="P8" s="214">
        <f>+'ダイカスト合計(月別集計)'!L19</f>
        <v>64920.012</v>
      </c>
      <c r="Q8" s="215">
        <v>0.9218826186260168</v>
      </c>
      <c r="R8" s="87">
        <f>+'ダイカスト合計(月別集計)'!M19</f>
        <v>43598.596000000005</v>
      </c>
      <c r="S8" s="216"/>
      <c r="T8" s="36"/>
      <c r="U8" s="177"/>
      <c r="V8" s="36"/>
      <c r="W8" s="178"/>
      <c r="X8" s="36"/>
      <c r="Y8" s="177"/>
      <c r="Z8" s="36"/>
      <c r="AA8" s="178"/>
      <c r="AB8" s="101"/>
      <c r="AC8" s="101"/>
      <c r="AD8" s="101"/>
      <c r="AE8" s="101"/>
      <c r="AF8" s="101"/>
      <c r="AG8" s="101"/>
    </row>
    <row r="9" spans="1:33" ht="12.75">
      <c r="A9" s="147" t="str">
        <f>'ダイカスト合計(月別集計)'!A20</f>
        <v>３月</v>
      </c>
      <c r="B9" s="51">
        <f>+'ダイカスト合計(月別集計)'!C20</f>
        <v>83836.59899999999</v>
      </c>
      <c r="C9" s="180">
        <v>0.8954831531757546</v>
      </c>
      <c r="D9" s="51">
        <f>+'ダイカスト合計(月別集計)'!D20</f>
        <v>59457.594</v>
      </c>
      <c r="E9" s="180"/>
      <c r="F9" s="179">
        <f>+'ダイカスト合計(月別集計)'!E20</f>
        <v>27612.362</v>
      </c>
      <c r="G9" s="181"/>
      <c r="H9" s="51"/>
      <c r="I9" s="180"/>
      <c r="J9" s="51"/>
      <c r="K9" s="181"/>
      <c r="L9" s="51"/>
      <c r="M9" s="180"/>
      <c r="N9" s="51"/>
      <c r="O9" s="181"/>
      <c r="P9" s="179">
        <f>+'ダイカスト合計(月別集計)'!L20</f>
        <v>73109.758</v>
      </c>
      <c r="Q9" s="180">
        <v>0.8979561684314208</v>
      </c>
      <c r="R9" s="51">
        <f>+'ダイカスト合計(月別集計)'!M20</f>
        <v>49417.034</v>
      </c>
      <c r="S9" s="181"/>
      <c r="T9" s="51"/>
      <c r="U9" s="180"/>
      <c r="V9" s="51"/>
      <c r="W9" s="181"/>
      <c r="X9" s="51"/>
      <c r="Y9" s="180"/>
      <c r="Z9" s="51"/>
      <c r="AA9" s="181"/>
      <c r="AB9" s="101"/>
      <c r="AC9" s="101"/>
      <c r="AD9" s="101"/>
      <c r="AE9" s="101"/>
      <c r="AF9" s="101"/>
      <c r="AG9" s="101"/>
    </row>
    <row r="10" spans="1:33" ht="12.75">
      <c r="A10" s="124" t="str">
        <f>'ダイカスト合計(月別集計)'!A21</f>
        <v>４月</v>
      </c>
      <c r="B10" s="102">
        <f>+'ダイカスト合計(月別集計)'!C21</f>
        <v>74654.759</v>
      </c>
      <c r="C10" s="189">
        <v>0.6106604602343385</v>
      </c>
      <c r="D10" s="87">
        <f>+'ダイカスト合計(月別集計)'!D21</f>
        <v>54740.81</v>
      </c>
      <c r="E10" s="177"/>
      <c r="F10" s="105">
        <f>+'ダイカスト合計(月別集計)'!E21</f>
        <v>24023.685999999998</v>
      </c>
      <c r="G10" s="178"/>
      <c r="H10" s="36"/>
      <c r="I10" s="177"/>
      <c r="J10" s="36"/>
      <c r="K10" s="178"/>
      <c r="L10" s="36"/>
      <c r="M10" s="177"/>
      <c r="N10" s="36"/>
      <c r="O10" s="178"/>
      <c r="P10" s="214">
        <f>+'ダイカスト合計(月別集計)'!L21</f>
        <v>64560.964</v>
      </c>
      <c r="Q10" s="215">
        <v>0.5942445507255679</v>
      </c>
      <c r="R10" s="87">
        <f>+'ダイカスト合計(月別集計)'!M21</f>
        <v>44965.618</v>
      </c>
      <c r="S10" s="216"/>
      <c r="T10" s="36"/>
      <c r="U10" s="177"/>
      <c r="V10" s="36"/>
      <c r="W10" s="178"/>
      <c r="X10" s="36"/>
      <c r="Y10" s="177"/>
      <c r="Z10" s="36"/>
      <c r="AA10" s="178"/>
      <c r="AB10" s="101"/>
      <c r="AC10" s="101"/>
      <c r="AD10" s="101"/>
      <c r="AE10" s="101"/>
      <c r="AF10" s="101"/>
      <c r="AG10" s="101"/>
    </row>
    <row r="11" spans="1:33" ht="12.75">
      <c r="A11" s="147" t="str">
        <f>'ダイカスト合計(月別集計)'!A22</f>
        <v>５月</v>
      </c>
      <c r="B11" s="51">
        <f>+'ダイカスト合計(月別集計)'!C22</f>
        <v>58311.223</v>
      </c>
      <c r="C11" s="180">
        <v>0.38869538175579066</v>
      </c>
      <c r="D11" s="51">
        <f>+'ダイカスト合計(月別集計)'!D22</f>
        <v>43315.759</v>
      </c>
      <c r="E11" s="180"/>
      <c r="F11" s="179">
        <f>+'ダイカスト合計(月別集計)'!E22</f>
        <v>18722</v>
      </c>
      <c r="G11" s="181"/>
      <c r="H11" s="51"/>
      <c r="I11" s="180"/>
      <c r="J11" s="51"/>
      <c r="K11" s="181"/>
      <c r="L11" s="51"/>
      <c r="M11" s="180"/>
      <c r="N11" s="51"/>
      <c r="O11" s="181"/>
      <c r="P11" s="179">
        <f>+'ダイカスト合計(月別集計)'!L22</f>
        <v>49742</v>
      </c>
      <c r="Q11" s="180">
        <v>0.3767639158053402</v>
      </c>
      <c r="R11" s="51">
        <f>+'ダイカスト合計(月別集計)'!M22</f>
        <v>35328</v>
      </c>
      <c r="S11" s="181"/>
      <c r="T11" s="51"/>
      <c r="U11" s="180"/>
      <c r="V11" s="51"/>
      <c r="W11" s="181"/>
      <c r="X11" s="51"/>
      <c r="Y11" s="180"/>
      <c r="Z11" s="51"/>
      <c r="AA11" s="181"/>
      <c r="AB11" s="101"/>
      <c r="AC11" s="101"/>
      <c r="AD11" s="101"/>
      <c r="AE11" s="101"/>
      <c r="AF11" s="101"/>
      <c r="AG11" s="101"/>
    </row>
    <row r="12" spans="1:33" ht="12.75">
      <c r="A12" s="124" t="str">
        <f>'ダイカスト合計(月別集計)'!A23</f>
        <v>６月</v>
      </c>
      <c r="B12" s="102">
        <f>+'ダイカスト合計(月別集計)'!C23</f>
        <v>75000.487</v>
      </c>
      <c r="C12" s="189">
        <v>0.5324417928641755</v>
      </c>
      <c r="D12" s="87">
        <f>+'ダイカスト合計(月別集計)'!D23</f>
        <v>54833.808</v>
      </c>
      <c r="E12" s="177"/>
      <c r="F12" s="105">
        <f>+'ダイカスト合計(月別集計)'!E23</f>
        <v>25208.197</v>
      </c>
      <c r="G12" s="178"/>
      <c r="H12" s="36"/>
      <c r="I12" s="177"/>
      <c r="J12" s="36"/>
      <c r="K12" s="178"/>
      <c r="L12" s="36"/>
      <c r="M12" s="177"/>
      <c r="N12" s="36"/>
      <c r="O12" s="178"/>
      <c r="P12" s="214">
        <f>+'ダイカスト合計(月別集計)'!L23</f>
        <v>65256.837</v>
      </c>
      <c r="Q12" s="215">
        <v>0.5276536902080297</v>
      </c>
      <c r="R12" s="87">
        <f>+'ダイカスト合計(月別集計)'!M23</f>
        <v>45201.153</v>
      </c>
      <c r="S12" s="178"/>
      <c r="T12" s="36"/>
      <c r="U12" s="177"/>
      <c r="V12" s="36"/>
      <c r="W12" s="178"/>
      <c r="X12" s="36"/>
      <c r="Y12" s="177"/>
      <c r="Z12" s="36"/>
      <c r="AA12" s="178"/>
      <c r="AB12" s="101"/>
      <c r="AC12" s="101"/>
      <c r="AD12" s="101"/>
      <c r="AE12" s="101"/>
      <c r="AF12" s="101"/>
      <c r="AG12" s="101"/>
    </row>
    <row r="13" spans="1:33" ht="12.75">
      <c r="A13" s="147" t="str">
        <f>'ダイカスト合計(月別集計)'!A24</f>
        <v>７月</v>
      </c>
      <c r="B13" s="51">
        <f>+'ダイカスト合計(月別集計)'!C24</f>
        <v>77968.12599999999</v>
      </c>
      <c r="C13" s="180">
        <v>0.7530240052297108</v>
      </c>
      <c r="D13" s="51">
        <f>+'ダイカスト合計(月別集計)'!D24</f>
        <v>57025.348</v>
      </c>
      <c r="E13" s="180"/>
      <c r="F13" s="179">
        <f>+'ダイカスト合計(月別集計)'!E24</f>
        <v>25256.403</v>
      </c>
      <c r="G13" s="181"/>
      <c r="H13" s="51"/>
      <c r="I13" s="180"/>
      <c r="J13" s="51"/>
      <c r="K13" s="181"/>
      <c r="L13" s="51"/>
      <c r="M13" s="180"/>
      <c r="N13" s="51"/>
      <c r="O13" s="181"/>
      <c r="P13" s="179">
        <f>+'ダイカスト合計(月別集計)'!L24</f>
        <v>68158.3</v>
      </c>
      <c r="Q13" s="180">
        <v>0.7612777991952389</v>
      </c>
      <c r="R13" s="51">
        <f>+'ダイカスト合計(月別集計)'!M24</f>
        <v>47491.708999999995</v>
      </c>
      <c r="S13" s="181"/>
      <c r="T13" s="51"/>
      <c r="U13" s="180"/>
      <c r="V13" s="51"/>
      <c r="W13" s="181"/>
      <c r="X13" s="51"/>
      <c r="Y13" s="180"/>
      <c r="Z13" s="51"/>
      <c r="AA13" s="181"/>
      <c r="AB13" s="101"/>
      <c r="AC13" s="101"/>
      <c r="AD13" s="101"/>
      <c r="AE13" s="101"/>
      <c r="AF13" s="101"/>
      <c r="AG13" s="101"/>
    </row>
    <row r="14" spans="1:33" ht="12.75">
      <c r="A14" s="124" t="str">
        <f>'ダイカスト合計(月別集計)'!A25</f>
        <v>８月</v>
      </c>
      <c r="B14" s="102">
        <f>+'ダイカスト合計(月別集計)'!C25</f>
        <v>66074.673</v>
      </c>
      <c r="C14" s="189">
        <v>0.8220819057515165</v>
      </c>
      <c r="D14" s="87">
        <f>+'ダイカスト合計(月別集計)'!D25</f>
        <v>49088.593</v>
      </c>
      <c r="E14" s="177"/>
      <c r="F14" s="105">
        <f>+'ダイカスト合計(月別集計)'!E25</f>
        <v>21340.179</v>
      </c>
      <c r="G14" s="178"/>
      <c r="H14" s="36"/>
      <c r="I14" s="177"/>
      <c r="J14" s="36"/>
      <c r="K14" s="178"/>
      <c r="L14" s="36"/>
      <c r="M14" s="177"/>
      <c r="N14" s="36"/>
      <c r="O14" s="178"/>
      <c r="P14" s="214">
        <f>+'ダイカスト合計(月別集計)'!L25</f>
        <v>57582.541</v>
      </c>
      <c r="Q14" s="215">
        <v>0.8265118652677027</v>
      </c>
      <c r="R14" s="87">
        <f>+'ダイカスト合計(月別集計)'!M25</f>
        <v>40690.630000000005</v>
      </c>
      <c r="S14" s="178"/>
      <c r="T14" s="36"/>
      <c r="U14" s="177"/>
      <c r="V14" s="36"/>
      <c r="W14" s="178"/>
      <c r="X14" s="36"/>
      <c r="Y14" s="177"/>
      <c r="Z14" s="36"/>
      <c r="AA14" s="178"/>
      <c r="AB14" s="101"/>
      <c r="AC14" s="101"/>
      <c r="AD14" s="101"/>
      <c r="AE14" s="101"/>
      <c r="AF14" s="101"/>
      <c r="AG14" s="101"/>
    </row>
    <row r="15" spans="1:33" ht="12.75">
      <c r="A15" s="147" t="str">
        <f>'ダイカスト合計(月別集計)'!A26</f>
        <v>９月</v>
      </c>
      <c r="B15" s="51">
        <f>+'ダイカスト合計(月別集計)'!C26</f>
        <v>82522.221</v>
      </c>
      <c r="C15" s="180">
        <v>0.9527397371335914</v>
      </c>
      <c r="D15" s="51">
        <f>+'ダイカスト合計(月別集計)'!D26</f>
        <v>59040.768</v>
      </c>
      <c r="E15" s="180"/>
      <c r="F15" s="179">
        <f>+'ダイカスト合計(月別集計)'!E26</f>
        <v>26943</v>
      </c>
      <c r="G15" s="181"/>
      <c r="H15" s="51"/>
      <c r="I15" s="180"/>
      <c r="J15" s="51"/>
      <c r="K15" s="181"/>
      <c r="L15" s="51"/>
      <c r="M15" s="180"/>
      <c r="N15" s="51"/>
      <c r="O15" s="181"/>
      <c r="P15" s="179">
        <f>+'ダイカスト合計(月別集計)'!L26</f>
        <v>72256.38500000001</v>
      </c>
      <c r="Q15" s="180">
        <v>0.9591816205787781</v>
      </c>
      <c r="R15" s="51">
        <f>+'ダイカスト合計(月別集計)'!M26</f>
        <v>49213.854</v>
      </c>
      <c r="S15" s="181"/>
      <c r="T15" s="51"/>
      <c r="U15" s="180"/>
      <c r="V15" s="51"/>
      <c r="W15" s="181"/>
      <c r="X15" s="51"/>
      <c r="Y15" s="180"/>
      <c r="Z15" s="51"/>
      <c r="AA15" s="181"/>
      <c r="AB15" s="101"/>
      <c r="AC15" s="101"/>
      <c r="AD15" s="101"/>
      <c r="AE15" s="101"/>
      <c r="AF15" s="101"/>
      <c r="AG15" s="101"/>
    </row>
    <row r="16" spans="1:33" ht="12.75">
      <c r="A16" s="124" t="str">
        <f>'ダイカスト合計(月別集計)'!A27</f>
        <v>１０月</v>
      </c>
      <c r="B16" s="102">
        <f>+'ダイカスト合計(月別集計)'!C27</f>
        <v>77714.753</v>
      </c>
      <c r="C16" s="189">
        <v>0.996522733742499</v>
      </c>
      <c r="D16" s="87">
        <f>+'ダイカスト合計(月別集計)'!D27</f>
        <v>56550.622</v>
      </c>
      <c r="E16" s="177"/>
      <c r="F16" s="105">
        <f>+'ダイカスト合計(月別集計)'!E27</f>
        <v>25310.15</v>
      </c>
      <c r="G16" s="178"/>
      <c r="H16" s="36"/>
      <c r="I16" s="177"/>
      <c r="J16" s="36"/>
      <c r="K16" s="178"/>
      <c r="L16" s="36"/>
      <c r="M16" s="177"/>
      <c r="N16" s="36"/>
      <c r="O16" s="178"/>
      <c r="P16" s="214">
        <f>+'ダイカスト合計(月別集計)'!L27</f>
        <v>68002.49100000001</v>
      </c>
      <c r="Q16" s="215">
        <v>1.0008391309937013</v>
      </c>
      <c r="R16" s="87">
        <f>+'ダイカスト合計(月別集計)'!M27</f>
        <v>47011.187999999995</v>
      </c>
      <c r="S16" s="178"/>
      <c r="T16" s="36"/>
      <c r="U16" s="177"/>
      <c r="V16" s="36"/>
      <c r="W16" s="178"/>
      <c r="X16" s="36"/>
      <c r="Y16" s="177"/>
      <c r="Z16" s="36"/>
      <c r="AA16" s="178"/>
      <c r="AB16" s="101"/>
      <c r="AC16" s="101"/>
      <c r="AD16" s="101"/>
      <c r="AE16" s="101"/>
      <c r="AF16" s="101"/>
      <c r="AG16" s="101"/>
    </row>
    <row r="17" spans="1:33" ht="12.75">
      <c r="A17" s="147" t="str">
        <f>'ダイカスト合計(月別集計)'!A28</f>
        <v>１１月</v>
      </c>
      <c r="B17" s="51">
        <f>+'ダイカスト合計(月別集計)'!C28</f>
        <v>80788.37299999999</v>
      </c>
      <c r="C17" s="180">
        <v>1.01330991161991</v>
      </c>
      <c r="D17" s="51">
        <f>+'ダイカスト合計(月別集計)'!D28</f>
        <v>58067.615999999995</v>
      </c>
      <c r="E17" s="180"/>
      <c r="F17" s="179">
        <f>+'ダイカスト合計(月別集計)'!E28</f>
        <v>26038.738999999998</v>
      </c>
      <c r="G17" s="181"/>
      <c r="H17" s="51"/>
      <c r="I17" s="180"/>
      <c r="J17" s="51"/>
      <c r="K17" s="181"/>
      <c r="L17" s="51"/>
      <c r="M17" s="180"/>
      <c r="N17" s="51"/>
      <c r="O17" s="181"/>
      <c r="P17" s="179">
        <f>+'ダイカスト合計(月別集計)'!L28</f>
        <v>70545.936</v>
      </c>
      <c r="Q17" s="180">
        <v>1.0117305404463974</v>
      </c>
      <c r="R17" s="51">
        <f>+'ダイカスト合計(月別集計)'!M28</f>
        <v>48293.460999999996</v>
      </c>
      <c r="S17" s="181"/>
      <c r="T17" s="51"/>
      <c r="U17" s="180"/>
      <c r="V17" s="51"/>
      <c r="W17" s="181"/>
      <c r="X17" s="51"/>
      <c r="Y17" s="180"/>
      <c r="Z17" s="51"/>
      <c r="AA17" s="181"/>
      <c r="AB17" s="101"/>
      <c r="AC17" s="101"/>
      <c r="AD17" s="101"/>
      <c r="AE17" s="101"/>
      <c r="AF17" s="101"/>
      <c r="AG17" s="101"/>
    </row>
    <row r="18" spans="1:33" ht="12.75">
      <c r="A18" s="138" t="str">
        <f>'ダイカスト合計(月別集計)'!A29</f>
        <v>１２月</v>
      </c>
      <c r="B18" s="80">
        <f>+'ダイカスト合計(月別集計)'!C29</f>
        <v>71202.646</v>
      </c>
      <c r="C18" s="191">
        <v>1.02850019229783</v>
      </c>
      <c r="D18" s="134">
        <f>+'ダイカスト合計(月別集計)'!D29</f>
        <v>52371.395</v>
      </c>
      <c r="E18" s="40"/>
      <c r="F18" s="204">
        <f>+'ダイカスト合計(月別集計)'!E29</f>
        <v>23046.395</v>
      </c>
      <c r="G18" s="41"/>
      <c r="H18" s="182"/>
      <c r="I18" s="40"/>
      <c r="J18" s="182"/>
      <c r="K18" s="41"/>
      <c r="L18" s="182"/>
      <c r="M18" s="40"/>
      <c r="N18" s="182"/>
      <c r="O18" s="41"/>
      <c r="P18" s="217">
        <f>+'ダイカスト合計(月別集計)'!L29</f>
        <v>62020.664000000004</v>
      </c>
      <c r="Q18" s="95">
        <v>0.9088276079991764</v>
      </c>
      <c r="R18" s="134">
        <f>+'ダイカスト合計(月別集計)'!M29</f>
        <v>43422.619</v>
      </c>
      <c r="S18" s="41"/>
      <c r="T18" s="182"/>
      <c r="U18" s="40"/>
      <c r="V18" s="182"/>
      <c r="W18" s="41"/>
      <c r="X18" s="182"/>
      <c r="Y18" s="40"/>
      <c r="Z18" s="182"/>
      <c r="AA18" s="41"/>
      <c r="AB18" s="90"/>
      <c r="AC18" s="101"/>
      <c r="AD18" s="101"/>
      <c r="AE18" s="101"/>
      <c r="AF18" s="101"/>
      <c r="AG18" s="101"/>
    </row>
    <row r="19" spans="1:33" ht="12.75">
      <c r="A19" s="118"/>
      <c r="B19" s="102"/>
      <c r="C19" s="90"/>
      <c r="D19" s="87"/>
      <c r="E19" s="177"/>
      <c r="F19" s="105"/>
      <c r="G19" s="91"/>
      <c r="H19" s="36"/>
      <c r="I19" s="36"/>
      <c r="J19" s="36"/>
      <c r="K19" s="37"/>
      <c r="L19" s="36"/>
      <c r="M19" s="36"/>
      <c r="N19" s="36"/>
      <c r="O19" s="37"/>
      <c r="P19" s="214"/>
      <c r="Q19" s="215"/>
      <c r="R19" s="87"/>
      <c r="S19" s="91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71" t="s">
        <v>19</v>
      </c>
      <c r="B20" s="185">
        <f>+'ダイカスト合計(月別集計)'!C30</f>
        <v>894289.094</v>
      </c>
      <c r="C20" s="185"/>
      <c r="D20" s="185">
        <f>+'ダイカスト合計(月別集計)'!D30</f>
        <v>647516.1680000001</v>
      </c>
      <c r="E20" s="198"/>
      <c r="F20" s="199">
        <f>+'ダイカスト合計(月別集計)'!E30</f>
        <v>291038.776</v>
      </c>
      <c r="G20" s="208"/>
      <c r="H20" s="185"/>
      <c r="I20" s="185"/>
      <c r="J20" s="185"/>
      <c r="K20" s="208"/>
      <c r="L20" s="185"/>
      <c r="M20" s="185"/>
      <c r="N20" s="185"/>
      <c r="O20" s="208"/>
      <c r="P20" s="199">
        <f>+'ダイカスト合計(月別集計)'!L30</f>
        <v>778386.324</v>
      </c>
      <c r="Q20" s="198"/>
      <c r="R20" s="185">
        <f>+'ダイカスト合計(月別集計)'!M30</f>
        <v>536157.043</v>
      </c>
      <c r="S20" s="93"/>
      <c r="T20" s="92"/>
      <c r="U20" s="92"/>
      <c r="V20" s="92"/>
      <c r="W20" s="93"/>
      <c r="X20" s="92"/>
      <c r="Y20" s="92"/>
      <c r="Z20" s="92"/>
      <c r="AA20" s="93"/>
      <c r="AB20" s="101"/>
      <c r="AC20" s="101"/>
      <c r="AD20" s="101"/>
      <c r="AE20" s="101"/>
      <c r="AF20" s="101"/>
      <c r="AG20" s="101"/>
    </row>
    <row r="21" spans="1:33" ht="12.75">
      <c r="A21" s="118" t="s">
        <v>71</v>
      </c>
      <c r="B21" s="102">
        <f>+'ダイカスト合計(月別集計)'!C31</f>
        <v>925286</v>
      </c>
      <c r="C21" s="192"/>
      <c r="D21" s="87">
        <f>+'ダイカスト合計(月別集計)'!D31</f>
        <v>606752</v>
      </c>
      <c r="E21" s="177"/>
      <c r="F21" s="105">
        <f>+'ダイカスト合計(月別集計)'!E31</f>
        <v>295845</v>
      </c>
      <c r="G21" s="193"/>
      <c r="H21" s="36"/>
      <c r="I21" s="192"/>
      <c r="J21" s="36"/>
      <c r="K21" s="193"/>
      <c r="L21" s="36"/>
      <c r="M21" s="192"/>
      <c r="N21" s="36"/>
      <c r="O21" s="193"/>
      <c r="P21" s="214">
        <f>+'ダイカスト合計(月別集計)'!L31</f>
        <v>742331.766</v>
      </c>
      <c r="Q21" s="215"/>
      <c r="R21" s="87">
        <f>+'ダイカスト合計(月別集計)'!M31</f>
        <v>441259.50499999995</v>
      </c>
      <c r="S21" s="193"/>
      <c r="T21" s="36"/>
      <c r="U21" s="192"/>
      <c r="V21" s="36"/>
      <c r="W21" s="193"/>
      <c r="X21" s="36"/>
      <c r="Y21" s="192"/>
      <c r="Z21" s="36"/>
      <c r="AA21" s="193"/>
      <c r="AB21" s="101"/>
      <c r="AC21" s="101"/>
      <c r="AD21" s="101"/>
      <c r="AE21" s="101"/>
      <c r="AF21" s="101"/>
      <c r="AG21" s="101"/>
    </row>
    <row r="22" spans="1:33" ht="12.75">
      <c r="A22" s="171" t="s">
        <v>17</v>
      </c>
      <c r="B22" s="10">
        <f>B20/$B$20</f>
        <v>1</v>
      </c>
      <c r="C22" s="10"/>
      <c r="D22" s="10">
        <f>D20/$D$20</f>
        <v>1</v>
      </c>
      <c r="E22" s="10"/>
      <c r="F22" s="13">
        <f>F20/$B$20</f>
        <v>0.32544149084747753</v>
      </c>
      <c r="G22" s="11"/>
      <c r="H22" s="10"/>
      <c r="I22" s="10"/>
      <c r="J22" s="10"/>
      <c r="K22" s="11"/>
      <c r="L22" s="10"/>
      <c r="M22" s="10"/>
      <c r="N22" s="10"/>
      <c r="O22" s="11"/>
      <c r="P22" s="13">
        <f>P20/$B$20</f>
        <v>0.8703967533791707</v>
      </c>
      <c r="Q22" s="10"/>
      <c r="R22" s="10">
        <f>R20/$D$20</f>
        <v>0.828021089660266</v>
      </c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49" t="s">
        <v>18</v>
      </c>
      <c r="B23" s="40">
        <f>B20/B21</f>
        <v>0.9665001891307121</v>
      </c>
      <c r="C23" s="40"/>
      <c r="D23" s="40">
        <f>D20/D21</f>
        <v>1.0671842334265071</v>
      </c>
      <c r="E23" s="40"/>
      <c r="F23" s="194">
        <f>F20/F21</f>
        <v>0.9837542496915616</v>
      </c>
      <c r="G23" s="41"/>
      <c r="H23" s="40"/>
      <c r="I23" s="40"/>
      <c r="J23" s="40"/>
      <c r="K23" s="41"/>
      <c r="L23" s="40"/>
      <c r="M23" s="40"/>
      <c r="N23" s="40"/>
      <c r="O23" s="41"/>
      <c r="P23" s="194">
        <f>P20/P21</f>
        <v>1.048569332004041</v>
      </c>
      <c r="Q23" s="40"/>
      <c r="R23" s="40">
        <f>R20/R21</f>
        <v>1.2150606092893115</v>
      </c>
      <c r="S23" s="41"/>
      <c r="T23" s="40"/>
      <c r="U23" s="40"/>
      <c r="V23" s="40"/>
      <c r="W23" s="41"/>
      <c r="X23" s="40"/>
      <c r="Y23" s="40"/>
      <c r="Z23" s="40"/>
      <c r="AA23" s="41"/>
      <c r="AB23" s="101"/>
      <c r="AC23" s="101"/>
      <c r="AD23" s="101"/>
      <c r="AE23" s="101"/>
      <c r="AF23" s="101"/>
      <c r="AG23" s="101"/>
    </row>
    <row r="24" spans="1:33" ht="12.75">
      <c r="A24" s="148"/>
      <c r="B24" s="83"/>
      <c r="C24" s="83"/>
      <c r="D24" s="83"/>
      <c r="E24" s="83"/>
      <c r="F24" s="148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47" t="str">
        <f>'ダイカスト合計(月別集計)'!A34</f>
        <v>令和５年１月</v>
      </c>
      <c r="B25" s="51">
        <f>+'ダイカスト合計(月別集計)'!C34</f>
        <v>64026.388</v>
      </c>
      <c r="C25" s="180">
        <f aca="true" t="shared" si="0" ref="C25:C30">B25/B7</f>
        <v>0.8941176753170694</v>
      </c>
      <c r="D25" s="51">
        <f>+'ダイカスト合計(月別集計)'!D34</f>
        <v>48523.916000000005</v>
      </c>
      <c r="E25" s="180">
        <f>D25/D7</f>
        <v>0.9656795493020623</v>
      </c>
      <c r="F25" s="179">
        <f>+'ダイカスト合計(月別集計)'!E34</f>
        <v>19658.388</v>
      </c>
      <c r="G25" s="181">
        <f>F25/F7</f>
        <v>0.8566034179187457</v>
      </c>
      <c r="H25" s="287" t="s">
        <v>60</v>
      </c>
      <c r="I25" s="288" t="s">
        <v>59</v>
      </c>
      <c r="J25" s="287" t="s">
        <v>60</v>
      </c>
      <c r="K25" s="288" t="s">
        <v>59</v>
      </c>
      <c r="L25" s="289" t="s">
        <v>60</v>
      </c>
      <c r="M25" s="288" t="s">
        <v>59</v>
      </c>
      <c r="N25" s="287" t="s">
        <v>60</v>
      </c>
      <c r="O25" s="290" t="s">
        <v>59</v>
      </c>
      <c r="P25" s="230">
        <f>+'ダイカスト合計(月別集計)'!L34</f>
        <v>55385.119</v>
      </c>
      <c r="Q25" s="291">
        <f aca="true" t="shared" si="1" ref="Q25:Q36">P25/P7</f>
        <v>0.8900004975057542</v>
      </c>
      <c r="R25" s="230">
        <f>+'ダイカスト合計(月別集計)'!M34</f>
        <v>40229.637</v>
      </c>
      <c r="S25" s="292">
        <f aca="true" t="shared" si="2" ref="S25:S36">R25/R7</f>
        <v>0.9688476660783768</v>
      </c>
      <c r="T25" s="287" t="s">
        <v>60</v>
      </c>
      <c r="U25" s="288" t="s">
        <v>59</v>
      </c>
      <c r="V25" s="287" t="s">
        <v>60</v>
      </c>
      <c r="W25" s="288" t="s">
        <v>59</v>
      </c>
      <c r="X25" s="289" t="s">
        <v>60</v>
      </c>
      <c r="Y25" s="288" t="s">
        <v>59</v>
      </c>
      <c r="Z25" s="287" t="s">
        <v>60</v>
      </c>
      <c r="AA25" s="290" t="s">
        <v>59</v>
      </c>
      <c r="AB25" s="101"/>
      <c r="AC25" s="101"/>
      <c r="AD25" s="101"/>
      <c r="AE25" s="101"/>
      <c r="AF25" s="101"/>
      <c r="AG25" s="101"/>
    </row>
    <row r="26" spans="1:33" ht="12.75">
      <c r="A26" s="124" t="str">
        <f>'ダイカスト合計(月別集計)'!A35</f>
        <v>２月</v>
      </c>
      <c r="B26" s="36">
        <f>+'ダイカスト合計(月別集計)'!C35</f>
        <v>73777.22699999998</v>
      </c>
      <c r="C26" s="189">
        <f t="shared" si="0"/>
        <v>0.9888810501609127</v>
      </c>
      <c r="D26" s="36">
        <f>+'ダイカスト合計(月別集計)'!D35</f>
        <v>54363.962</v>
      </c>
      <c r="E26" s="189">
        <f>D26/D8</f>
        <v>1.030100640281401</v>
      </c>
      <c r="F26" s="50">
        <f>+'ダイカスト合計(月別集計)'!E35</f>
        <v>23401.702</v>
      </c>
      <c r="G26" s="188">
        <f>F26/F8</f>
        <v>0.951736092527398</v>
      </c>
      <c r="H26" s="36"/>
      <c r="I26" s="189"/>
      <c r="J26" s="36"/>
      <c r="K26" s="188"/>
      <c r="L26" s="36"/>
      <c r="M26" s="189"/>
      <c r="N26" s="36"/>
      <c r="O26" s="188"/>
      <c r="P26" s="36">
        <f>+'ダイカスト合計(月別集計)'!L35</f>
        <v>64563.001</v>
      </c>
      <c r="Q26" s="189">
        <f t="shared" si="1"/>
        <v>0.9945007557916039</v>
      </c>
      <c r="R26" s="36">
        <f>+'ダイカスト合計(月別集計)'!M35</f>
        <v>45385.649000000005</v>
      </c>
      <c r="S26" s="188">
        <f t="shared" si="2"/>
        <v>1.0409887740421733</v>
      </c>
      <c r="T26" s="36"/>
      <c r="U26" s="189"/>
      <c r="V26" s="36"/>
      <c r="W26" s="188"/>
      <c r="X26" s="36"/>
      <c r="Y26" s="189"/>
      <c r="Z26" s="36"/>
      <c r="AA26" s="188"/>
      <c r="AB26" s="101"/>
      <c r="AC26" s="101"/>
      <c r="AD26" s="101"/>
      <c r="AE26" s="101"/>
      <c r="AF26" s="101"/>
      <c r="AG26" s="101"/>
    </row>
    <row r="27" spans="1:33" ht="12.75">
      <c r="A27" s="147" t="str">
        <f>'ダイカスト合計(月別集計)'!A36</f>
        <v>３月</v>
      </c>
      <c r="B27" s="51">
        <f>+'ダイカスト合計(月別集計)'!C36</f>
        <v>86182.16699999999</v>
      </c>
      <c r="C27" s="180">
        <f t="shared" si="0"/>
        <v>1.0279778524889827</v>
      </c>
      <c r="D27" s="51">
        <f>+'ダイカスト合計(月別集計)'!D36</f>
        <v>62789.97</v>
      </c>
      <c r="E27" s="180">
        <f>D27/D9</f>
        <v>1.0560462638296464</v>
      </c>
      <c r="F27" s="179">
        <f>+'ダイカスト合計(月別集計)'!E36</f>
        <v>27513.412</v>
      </c>
      <c r="G27" s="181">
        <f>F27/F9</f>
        <v>0.9964164601347758</v>
      </c>
      <c r="H27" s="51"/>
      <c r="I27" s="180"/>
      <c r="J27" s="51"/>
      <c r="K27" s="181"/>
      <c r="L27" s="51"/>
      <c r="M27" s="180"/>
      <c r="N27" s="51"/>
      <c r="O27" s="181"/>
      <c r="P27" s="51">
        <f>+'ダイカスト合計(月別集計)'!L36</f>
        <v>76065.851</v>
      </c>
      <c r="Q27" s="180">
        <f t="shared" si="1"/>
        <v>1.040433631308149</v>
      </c>
      <c r="R27" s="51">
        <f>+'ダイカスト合計(月別集計)'!M36</f>
        <v>53204.86</v>
      </c>
      <c r="S27" s="181">
        <f t="shared" si="2"/>
        <v>1.0766502093185115</v>
      </c>
      <c r="T27" s="51"/>
      <c r="U27" s="180"/>
      <c r="V27" s="51"/>
      <c r="W27" s="181"/>
      <c r="X27" s="51"/>
      <c r="Y27" s="180"/>
      <c r="Z27" s="51"/>
      <c r="AA27" s="181"/>
      <c r="AB27" s="101"/>
      <c r="AC27" s="101"/>
      <c r="AD27" s="101"/>
      <c r="AE27" s="101"/>
      <c r="AF27" s="101"/>
      <c r="AG27" s="101"/>
    </row>
    <row r="28" spans="1:33" ht="12.75">
      <c r="A28" s="124" t="str">
        <f>'ダイカスト合計(月別集計)'!A37</f>
        <v>４月</v>
      </c>
      <c r="B28" s="36">
        <f>+'ダイカスト合計(月別集計)'!C37</f>
        <v>0</v>
      </c>
      <c r="C28" s="189">
        <f t="shared" si="0"/>
        <v>0</v>
      </c>
      <c r="D28" s="36">
        <f>+'ダイカスト合計(月別集計)'!D37</f>
        <v>0</v>
      </c>
      <c r="E28" s="189">
        <f>D28/D10</f>
        <v>0</v>
      </c>
      <c r="F28" s="50">
        <f>+'ダイカスト合計(月別集計)'!E37</f>
        <v>0</v>
      </c>
      <c r="G28" s="188">
        <f>F28/F10</f>
        <v>0</v>
      </c>
      <c r="H28" s="36"/>
      <c r="I28" s="189"/>
      <c r="J28" s="36"/>
      <c r="K28" s="188"/>
      <c r="L28" s="36"/>
      <c r="M28" s="189"/>
      <c r="N28" s="36"/>
      <c r="O28" s="188"/>
      <c r="P28" s="36">
        <f>+'ダイカスト合計(月別集計)'!L37</f>
        <v>0</v>
      </c>
      <c r="Q28" s="189">
        <f t="shared" si="1"/>
        <v>0</v>
      </c>
      <c r="R28" s="36">
        <f>+'ダイカスト合計(月別集計)'!M37</f>
        <v>0</v>
      </c>
      <c r="S28" s="188">
        <f t="shared" si="2"/>
        <v>0</v>
      </c>
      <c r="T28" s="36"/>
      <c r="U28" s="189"/>
      <c r="V28" s="36"/>
      <c r="W28" s="188"/>
      <c r="X28" s="36"/>
      <c r="Y28" s="189"/>
      <c r="Z28" s="36"/>
      <c r="AA28" s="188"/>
      <c r="AB28" s="101"/>
      <c r="AC28" s="101"/>
      <c r="AD28" s="101"/>
      <c r="AE28" s="101"/>
      <c r="AF28" s="101"/>
      <c r="AG28" s="101"/>
    </row>
    <row r="29" spans="1:33" ht="12.75">
      <c r="A29" s="147" t="str">
        <f>'ダイカスト合計(月別集計)'!A38</f>
        <v>５月</v>
      </c>
      <c r="B29" s="51">
        <f>+'ダイカスト合計(月別集計)'!C38</f>
        <v>0</v>
      </c>
      <c r="C29" s="180">
        <f t="shared" si="0"/>
        <v>0</v>
      </c>
      <c r="D29" s="51">
        <f>+'ダイカスト合計(月別集計)'!D38</f>
        <v>0</v>
      </c>
      <c r="E29" s="180">
        <f>D29/D11</f>
        <v>0</v>
      </c>
      <c r="F29" s="179">
        <f>+'ダイカスト合計(月別集計)'!E38</f>
        <v>0</v>
      </c>
      <c r="G29" s="181">
        <f>F29/F11</f>
        <v>0</v>
      </c>
      <c r="H29" s="51"/>
      <c r="I29" s="180"/>
      <c r="J29" s="51"/>
      <c r="K29" s="181"/>
      <c r="L29" s="51"/>
      <c r="M29" s="180"/>
      <c r="N29" s="51"/>
      <c r="O29" s="181"/>
      <c r="P29" s="51">
        <f>+'ダイカスト合計(月別集計)'!L38</f>
        <v>0</v>
      </c>
      <c r="Q29" s="180">
        <f t="shared" si="1"/>
        <v>0</v>
      </c>
      <c r="R29" s="51">
        <f>+'ダイカスト合計(月別集計)'!M38</f>
        <v>0</v>
      </c>
      <c r="S29" s="181">
        <f t="shared" si="2"/>
        <v>0</v>
      </c>
      <c r="T29" s="51"/>
      <c r="U29" s="180"/>
      <c r="V29" s="51"/>
      <c r="W29" s="181"/>
      <c r="X29" s="51"/>
      <c r="Y29" s="180"/>
      <c r="Z29" s="51"/>
      <c r="AA29" s="181"/>
      <c r="AB29" s="101"/>
      <c r="AC29" s="101"/>
      <c r="AD29" s="101"/>
      <c r="AE29" s="101"/>
      <c r="AF29" s="101"/>
      <c r="AG29" s="101"/>
    </row>
    <row r="30" spans="1:33" ht="12.75">
      <c r="A30" s="124" t="str">
        <f>'ダイカスト合計(月別集計)'!A39</f>
        <v>６月</v>
      </c>
      <c r="B30" s="36">
        <f>+'ダイカスト合計(月別集計)'!C39</f>
        <v>0</v>
      </c>
      <c r="C30" s="189">
        <f t="shared" si="0"/>
        <v>0</v>
      </c>
      <c r="D30" s="36">
        <f>+'ダイカスト合計(月別集計)'!D39</f>
        <v>0</v>
      </c>
      <c r="E30" s="189">
        <f aca="true" t="shared" si="3" ref="E30:E36">D30/D12</f>
        <v>0</v>
      </c>
      <c r="F30" s="50">
        <f>+'ダイカスト合計(月別集計)'!E39</f>
        <v>0</v>
      </c>
      <c r="G30" s="188">
        <f aca="true" t="shared" si="4" ref="G30:G36">F30/F12</f>
        <v>0</v>
      </c>
      <c r="H30" s="36"/>
      <c r="I30" s="189"/>
      <c r="J30" s="36"/>
      <c r="K30" s="188"/>
      <c r="L30" s="36"/>
      <c r="M30" s="189"/>
      <c r="N30" s="36"/>
      <c r="O30" s="188"/>
      <c r="P30" s="36">
        <f>+'ダイカスト合計(月別集計)'!L39</f>
        <v>0</v>
      </c>
      <c r="Q30" s="189">
        <f t="shared" si="1"/>
        <v>0</v>
      </c>
      <c r="R30" s="36">
        <f>+'ダイカスト合計(月別集計)'!M39</f>
        <v>0</v>
      </c>
      <c r="S30" s="188">
        <f t="shared" si="2"/>
        <v>0</v>
      </c>
      <c r="T30" s="36"/>
      <c r="U30" s="189"/>
      <c r="V30" s="36"/>
      <c r="W30" s="188"/>
      <c r="X30" s="36"/>
      <c r="Y30" s="189"/>
      <c r="Z30" s="36"/>
      <c r="AA30" s="188"/>
      <c r="AB30" s="101"/>
      <c r="AC30" s="101"/>
      <c r="AD30" s="101"/>
      <c r="AE30" s="101"/>
      <c r="AF30" s="101"/>
      <c r="AG30" s="101"/>
    </row>
    <row r="31" spans="1:33" ht="12.75">
      <c r="A31" s="147" t="str">
        <f>'ダイカスト合計(月別集計)'!A40</f>
        <v>７月</v>
      </c>
      <c r="B31" s="51">
        <f>+'ダイカスト合計(月別集計)'!C40</f>
        <v>0</v>
      </c>
      <c r="C31" s="180">
        <f aca="true" t="shared" si="5" ref="C31:C36">B31/B13</f>
        <v>0</v>
      </c>
      <c r="D31" s="51">
        <f>+'ダイカスト合計(月別集計)'!D40</f>
        <v>0</v>
      </c>
      <c r="E31" s="180">
        <f t="shared" si="3"/>
        <v>0</v>
      </c>
      <c r="F31" s="179">
        <f>+'ダイカスト合計(月別集計)'!E40</f>
        <v>0</v>
      </c>
      <c r="G31" s="181">
        <f t="shared" si="4"/>
        <v>0</v>
      </c>
      <c r="H31" s="51"/>
      <c r="I31" s="180"/>
      <c r="J31" s="51"/>
      <c r="K31" s="181"/>
      <c r="L31" s="51"/>
      <c r="M31" s="180"/>
      <c r="N31" s="51"/>
      <c r="O31" s="181"/>
      <c r="P31" s="51">
        <f>+'ダイカスト合計(月別集計)'!L40</f>
        <v>0</v>
      </c>
      <c r="Q31" s="180">
        <f t="shared" si="1"/>
        <v>0</v>
      </c>
      <c r="R31" s="51">
        <f>+'ダイカスト合計(月別集計)'!M40</f>
        <v>0</v>
      </c>
      <c r="S31" s="181">
        <f t="shared" si="2"/>
        <v>0</v>
      </c>
      <c r="T31" s="51"/>
      <c r="U31" s="180"/>
      <c r="V31" s="51"/>
      <c r="W31" s="181"/>
      <c r="X31" s="51"/>
      <c r="Y31" s="180"/>
      <c r="Z31" s="51"/>
      <c r="AA31" s="181"/>
      <c r="AB31" s="101"/>
      <c r="AC31" s="101"/>
      <c r="AD31" s="101"/>
      <c r="AE31" s="101"/>
      <c r="AF31" s="101"/>
      <c r="AG31" s="101"/>
    </row>
    <row r="32" spans="1:33" ht="12.75">
      <c r="A32" s="124" t="str">
        <f>'ダイカスト合計(月別集計)'!A41</f>
        <v>８月</v>
      </c>
      <c r="B32" s="36">
        <f>+'ダイカスト合計(月別集計)'!C41</f>
        <v>0</v>
      </c>
      <c r="C32" s="189">
        <f t="shared" si="5"/>
        <v>0</v>
      </c>
      <c r="D32" s="36">
        <f>+'ダイカスト合計(月別集計)'!D41</f>
        <v>0</v>
      </c>
      <c r="E32" s="189">
        <f t="shared" si="3"/>
        <v>0</v>
      </c>
      <c r="F32" s="50">
        <f>+'ダイカスト合計(月別集計)'!E41</f>
        <v>0</v>
      </c>
      <c r="G32" s="188">
        <f t="shared" si="4"/>
        <v>0</v>
      </c>
      <c r="H32" s="36"/>
      <c r="I32" s="189"/>
      <c r="J32" s="36"/>
      <c r="K32" s="188"/>
      <c r="L32" s="36"/>
      <c r="M32" s="189"/>
      <c r="N32" s="36"/>
      <c r="O32" s="188"/>
      <c r="P32" s="36">
        <f>+'ダイカスト合計(月別集計)'!L41</f>
        <v>0</v>
      </c>
      <c r="Q32" s="189">
        <f t="shared" si="1"/>
        <v>0</v>
      </c>
      <c r="R32" s="36">
        <f>+'ダイカスト合計(月別集計)'!M41</f>
        <v>0</v>
      </c>
      <c r="S32" s="188">
        <f t="shared" si="2"/>
        <v>0</v>
      </c>
      <c r="T32" s="36"/>
      <c r="U32" s="189"/>
      <c r="V32" s="36"/>
      <c r="W32" s="188"/>
      <c r="X32" s="36"/>
      <c r="Y32" s="189"/>
      <c r="Z32" s="36"/>
      <c r="AA32" s="188"/>
      <c r="AB32" s="101"/>
      <c r="AC32" s="101"/>
      <c r="AD32" s="101"/>
      <c r="AE32" s="101"/>
      <c r="AF32" s="101"/>
      <c r="AG32" s="101"/>
    </row>
    <row r="33" spans="1:33" ht="12.75">
      <c r="A33" s="147" t="str">
        <f>'ダイカスト合計(月別集計)'!A42</f>
        <v>９月</v>
      </c>
      <c r="B33" s="51">
        <f>+'ダイカスト合計(月別集計)'!C42</f>
        <v>0</v>
      </c>
      <c r="C33" s="180">
        <f>B33/B15</f>
        <v>0</v>
      </c>
      <c r="D33" s="51">
        <f>+'ダイカスト合計(月別集計)'!D42</f>
        <v>0</v>
      </c>
      <c r="E33" s="180">
        <f>D33/D15</f>
        <v>0</v>
      </c>
      <c r="F33" s="179">
        <f>+'ダイカスト合計(月別集計)'!E42</f>
        <v>0</v>
      </c>
      <c r="G33" s="181">
        <f>F33/F15</f>
        <v>0</v>
      </c>
      <c r="H33" s="51"/>
      <c r="I33" s="180"/>
      <c r="J33" s="51"/>
      <c r="K33" s="181"/>
      <c r="L33" s="51"/>
      <c r="M33" s="180"/>
      <c r="N33" s="51"/>
      <c r="O33" s="181"/>
      <c r="P33" s="51">
        <f>+'ダイカスト合計(月別集計)'!L42</f>
        <v>0</v>
      </c>
      <c r="Q33" s="180">
        <f>P33/P15</f>
        <v>0</v>
      </c>
      <c r="R33" s="51">
        <f>+'ダイカスト合計(月別集計)'!M42</f>
        <v>0</v>
      </c>
      <c r="S33" s="181">
        <f>R33/R15</f>
        <v>0</v>
      </c>
      <c r="T33" s="51"/>
      <c r="U33" s="180"/>
      <c r="V33" s="51"/>
      <c r="W33" s="181"/>
      <c r="X33" s="51"/>
      <c r="Y33" s="180"/>
      <c r="Z33" s="51"/>
      <c r="AA33" s="181"/>
      <c r="AB33" s="101"/>
      <c r="AC33" s="101"/>
      <c r="AD33" s="101"/>
      <c r="AE33" s="101"/>
      <c r="AF33" s="101"/>
      <c r="AG33" s="101"/>
    </row>
    <row r="34" spans="1:33" ht="12.75">
      <c r="A34" s="124" t="str">
        <f>'ダイカスト合計(月別集計)'!A43</f>
        <v>１０月</v>
      </c>
      <c r="B34" s="36">
        <f>+'ダイカスト合計(月別集計)'!C43</f>
        <v>0</v>
      </c>
      <c r="C34" s="189">
        <f>B34/B16</f>
        <v>0</v>
      </c>
      <c r="D34" s="36">
        <f>+'ダイカスト合計(月別集計)'!D43</f>
        <v>0</v>
      </c>
      <c r="E34" s="189">
        <f>D34/D16</f>
        <v>0</v>
      </c>
      <c r="F34" s="50">
        <f>+'ダイカスト合計(月別集計)'!E43</f>
        <v>0</v>
      </c>
      <c r="G34" s="188">
        <f>F34/F16</f>
        <v>0</v>
      </c>
      <c r="H34" s="36"/>
      <c r="I34" s="189"/>
      <c r="J34" s="36"/>
      <c r="K34" s="188"/>
      <c r="L34" s="36"/>
      <c r="M34" s="189"/>
      <c r="N34" s="36"/>
      <c r="O34" s="188"/>
      <c r="P34" s="36">
        <f>+'ダイカスト合計(月別集計)'!L43</f>
        <v>0</v>
      </c>
      <c r="Q34" s="189">
        <f>P34/P16</f>
        <v>0</v>
      </c>
      <c r="R34" s="36">
        <f>+'ダイカスト合計(月別集計)'!M43</f>
        <v>0</v>
      </c>
      <c r="S34" s="188">
        <f>R34/R16</f>
        <v>0</v>
      </c>
      <c r="T34" s="36"/>
      <c r="U34" s="189"/>
      <c r="V34" s="36"/>
      <c r="W34" s="188"/>
      <c r="X34" s="36"/>
      <c r="Y34" s="189"/>
      <c r="Z34" s="36"/>
      <c r="AA34" s="188"/>
      <c r="AB34" s="101"/>
      <c r="AC34" s="101"/>
      <c r="AD34" s="101"/>
      <c r="AE34" s="101"/>
      <c r="AF34" s="101"/>
      <c r="AG34" s="101"/>
    </row>
    <row r="35" spans="1:33" ht="12.75">
      <c r="A35" s="147" t="str">
        <f>'ダイカスト合計(月別集計)'!A44</f>
        <v>１１月</v>
      </c>
      <c r="B35" s="51">
        <f>+'ダイカスト合計(月別集計)'!C44</f>
        <v>0</v>
      </c>
      <c r="C35" s="180">
        <f t="shared" si="5"/>
        <v>0</v>
      </c>
      <c r="D35" s="51">
        <f>+'ダイカスト合計(月別集計)'!D44</f>
        <v>0</v>
      </c>
      <c r="E35" s="180">
        <f t="shared" si="3"/>
        <v>0</v>
      </c>
      <c r="F35" s="179">
        <f>+'ダイカスト合計(月別集計)'!E44</f>
        <v>0</v>
      </c>
      <c r="G35" s="181">
        <f t="shared" si="4"/>
        <v>0</v>
      </c>
      <c r="H35" s="51"/>
      <c r="I35" s="180"/>
      <c r="J35" s="51"/>
      <c r="K35" s="181"/>
      <c r="L35" s="51"/>
      <c r="M35" s="180"/>
      <c r="N35" s="51"/>
      <c r="O35" s="181"/>
      <c r="P35" s="51">
        <f>+'ダイカスト合計(月別集計)'!L44</f>
        <v>0</v>
      </c>
      <c r="Q35" s="180">
        <f t="shared" si="1"/>
        <v>0</v>
      </c>
      <c r="R35" s="51">
        <f>+'ダイカスト合計(月別集計)'!M44</f>
        <v>0</v>
      </c>
      <c r="S35" s="181">
        <f t="shared" si="2"/>
        <v>0</v>
      </c>
      <c r="T35" s="51"/>
      <c r="U35" s="180"/>
      <c r="V35" s="51"/>
      <c r="W35" s="181"/>
      <c r="X35" s="51"/>
      <c r="Y35" s="180"/>
      <c r="Z35" s="51"/>
      <c r="AA35" s="181"/>
      <c r="AB35" s="101"/>
      <c r="AC35" s="101"/>
      <c r="AD35" s="101"/>
      <c r="AE35" s="101"/>
      <c r="AF35" s="101"/>
      <c r="AG35" s="101"/>
    </row>
    <row r="36" spans="1:33" ht="12.75">
      <c r="A36" s="127" t="str">
        <f>'ダイカスト合計(月別集計)'!A45</f>
        <v>１２月</v>
      </c>
      <c r="B36" s="134">
        <f>+'ダイカスト合計(月別集計)'!C45</f>
        <v>0</v>
      </c>
      <c r="C36" s="191">
        <f t="shared" si="5"/>
        <v>0</v>
      </c>
      <c r="D36" s="182">
        <f>+'ダイカスト合計(月別集計)'!D45</f>
        <v>0</v>
      </c>
      <c r="E36" s="191">
        <f t="shared" si="3"/>
        <v>0</v>
      </c>
      <c r="F36" s="183">
        <f>+'ダイカスト合計(月別集計)'!E45</f>
        <v>0</v>
      </c>
      <c r="G36" s="190">
        <f t="shared" si="4"/>
        <v>0</v>
      </c>
      <c r="H36" s="182"/>
      <c r="I36" s="191"/>
      <c r="J36" s="182"/>
      <c r="K36" s="190"/>
      <c r="L36" s="182"/>
      <c r="M36" s="191"/>
      <c r="N36" s="182"/>
      <c r="O36" s="190"/>
      <c r="P36" s="182">
        <f>+'ダイカスト合計(月別集計)'!L45</f>
        <v>0</v>
      </c>
      <c r="Q36" s="191">
        <f t="shared" si="1"/>
        <v>0</v>
      </c>
      <c r="R36" s="182">
        <f>+'ダイカスト合計(月別集計)'!M45</f>
        <v>0</v>
      </c>
      <c r="S36" s="190">
        <f t="shared" si="2"/>
        <v>0</v>
      </c>
      <c r="T36" s="182"/>
      <c r="U36" s="191"/>
      <c r="V36" s="182"/>
      <c r="W36" s="190"/>
      <c r="X36" s="182"/>
      <c r="Y36" s="191"/>
      <c r="Z36" s="182"/>
      <c r="AA36" s="190"/>
      <c r="AB36" s="101"/>
      <c r="AC36" s="101"/>
      <c r="AD36" s="101"/>
      <c r="AE36" s="101"/>
      <c r="AF36" s="101"/>
      <c r="AG36" s="101"/>
    </row>
    <row r="37" spans="1:33" ht="12.75">
      <c r="A37" s="118"/>
      <c r="B37" s="90"/>
      <c r="C37" s="90"/>
      <c r="D37" s="90"/>
      <c r="E37" s="90"/>
      <c r="F37" s="118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71" t="s">
        <v>19</v>
      </c>
      <c r="B38" s="92">
        <f>SUM(B25:B36)</f>
        <v>223985.78199999998</v>
      </c>
      <c r="C38" s="92"/>
      <c r="D38" s="92">
        <f>SUM(D25:D36)</f>
        <v>165677.848</v>
      </c>
      <c r="E38" s="92"/>
      <c r="F38" s="144">
        <f>SUM(F25:F36)</f>
        <v>70573.502</v>
      </c>
      <c r="G38" s="93"/>
      <c r="H38" s="92"/>
      <c r="I38" s="92"/>
      <c r="J38" s="92"/>
      <c r="K38" s="93"/>
      <c r="L38" s="92"/>
      <c r="M38" s="92"/>
      <c r="N38" s="92"/>
      <c r="O38" s="93"/>
      <c r="P38" s="144">
        <f>SUM(P25:P36)</f>
        <v>196013.971</v>
      </c>
      <c r="Q38" s="92"/>
      <c r="R38" s="92">
        <f>SUM(R25:R36)</f>
        <v>138820.146</v>
      </c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18" t="s">
        <v>71</v>
      </c>
      <c r="B39" s="192">
        <f>'ダイカスト合計(月別集計)'!C47</f>
        <v>894289.094</v>
      </c>
      <c r="C39" s="192"/>
      <c r="D39" s="36">
        <f>'ダイカスト合計(月別集計)'!D47</f>
        <v>647516.1680000001</v>
      </c>
      <c r="E39" s="192"/>
      <c r="F39" s="50">
        <f>'ダイカスト合計(月別集計)'!E47</f>
        <v>291038.776</v>
      </c>
      <c r="G39" s="193"/>
      <c r="H39" s="36"/>
      <c r="I39" s="192"/>
      <c r="J39" s="36"/>
      <c r="K39" s="193"/>
      <c r="L39" s="36"/>
      <c r="M39" s="192"/>
      <c r="N39" s="36"/>
      <c r="O39" s="193"/>
      <c r="P39" s="50">
        <f>'ダイカスト合計(月別集計)'!L47</f>
        <v>778386.324</v>
      </c>
      <c r="Q39" s="192"/>
      <c r="R39" s="36">
        <f>'ダイカスト合計(月別集計)'!M47</f>
        <v>536157.043</v>
      </c>
      <c r="S39" s="193"/>
      <c r="T39" s="36"/>
      <c r="U39" s="192"/>
      <c r="V39" s="36"/>
      <c r="W39" s="193"/>
      <c r="X39" s="36"/>
      <c r="Y39" s="192"/>
      <c r="Z39" s="36"/>
      <c r="AA39" s="193"/>
      <c r="AB39" s="101"/>
      <c r="AC39" s="101"/>
      <c r="AD39" s="101"/>
      <c r="AE39" s="101"/>
      <c r="AF39" s="101"/>
      <c r="AG39" s="101"/>
    </row>
    <row r="40" spans="1:33" ht="12.75">
      <c r="A40" s="171" t="s">
        <v>17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0.31508027594358645</v>
      </c>
      <c r="G40" s="11"/>
      <c r="H40" s="10"/>
      <c r="I40" s="10"/>
      <c r="J40" s="10"/>
      <c r="K40" s="11"/>
      <c r="L40" s="10"/>
      <c r="M40" s="10"/>
      <c r="N40" s="10"/>
      <c r="O40" s="11"/>
      <c r="P40" s="13">
        <f>P38/$B$38</f>
        <v>0.8751179170827906</v>
      </c>
      <c r="Q40" s="10"/>
      <c r="R40" s="10">
        <f>R38/$D$38</f>
        <v>0.837892015594022</v>
      </c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49" t="s">
        <v>18</v>
      </c>
      <c r="B41" s="40">
        <f>B38/B39</f>
        <v>0.2504623879490137</v>
      </c>
      <c r="C41" s="40"/>
      <c r="D41" s="40">
        <f>D38/D39</f>
        <v>0.2558667353615794</v>
      </c>
      <c r="E41" s="40"/>
      <c r="F41" s="194">
        <f>F38/F39</f>
        <v>0.24248831365343562</v>
      </c>
      <c r="G41" s="41"/>
      <c r="H41" s="40"/>
      <c r="I41" s="40"/>
      <c r="J41" s="40"/>
      <c r="K41" s="41"/>
      <c r="L41" s="40"/>
      <c r="M41" s="40"/>
      <c r="N41" s="40"/>
      <c r="O41" s="41"/>
      <c r="P41" s="194">
        <f>P38/P39</f>
        <v>0.2518209338426146</v>
      </c>
      <c r="Q41" s="40"/>
      <c r="R41" s="40">
        <f>R38/R39</f>
        <v>0.2589169494505736</v>
      </c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320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2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32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2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32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2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32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32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2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32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2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2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9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9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view="pageBreakPreview" zoomScale="60" zoomScaleNormal="90" zoomScalePageLayoutView="0" workbookViewId="0" topLeftCell="A1">
      <pane ySplit="5" topLeftCell="A6" activePane="bottomLeft" state="frozen"/>
      <selection pane="topLeft" activeCell="C27" sqref="C27"/>
      <selection pane="bottomLeft" activeCell="D23" sqref="D23"/>
    </sheetView>
  </sheetViews>
  <sheetFormatPr defaultColWidth="9.00390625" defaultRowHeight="13.5"/>
  <cols>
    <col min="1" max="1" width="12.50390625" style="0" customWidth="1"/>
    <col min="2" max="2" width="11.00390625" style="0" customWidth="1"/>
    <col min="3" max="3" width="8.50390625" style="0" customWidth="1"/>
    <col min="4" max="4" width="11.50390625" style="0" customWidth="1"/>
    <col min="5" max="5" width="6.875" style="0" bestFit="1" customWidth="1"/>
    <col min="6" max="6" width="9.50390625" style="0" customWidth="1"/>
    <col min="7" max="7" width="6.875" style="0" bestFit="1" customWidth="1"/>
    <col min="8" max="8" width="8.625" style="0" customWidth="1"/>
    <col min="9" max="9" width="7.50390625" style="0" customWidth="1"/>
    <col min="10" max="10" width="8.625" style="0" customWidth="1"/>
    <col min="11" max="11" width="7.00390625" style="0" customWidth="1"/>
    <col min="12" max="12" width="8.625" style="0" customWidth="1"/>
    <col min="13" max="13" width="7.00390625" style="0" customWidth="1"/>
    <col min="14" max="14" width="10.50390625" style="0" bestFit="1" customWidth="1"/>
    <col min="15" max="15" width="7.00390625" style="0" customWidth="1"/>
    <col min="16" max="16" width="10.50390625" style="0" bestFit="1" customWidth="1"/>
    <col min="17" max="17" width="6.875" style="0" bestFit="1" customWidth="1"/>
    <col min="18" max="18" width="11.625" style="0" customWidth="1"/>
    <col min="19" max="19" width="6.875" style="0" bestFit="1" customWidth="1"/>
    <col min="21" max="21" width="7.00390625" style="0" customWidth="1"/>
    <col min="23" max="23" width="8.25390625" style="0" customWidth="1"/>
    <col min="25" max="25" width="7.25390625" style="0" customWidth="1"/>
    <col min="27" max="27" width="7.00390625" style="0" customWidth="1"/>
    <col min="29" max="29" width="9.125" style="0" bestFit="1" customWidth="1"/>
  </cols>
  <sheetData>
    <row r="1" spans="1:33" ht="15.75">
      <c r="A1" s="1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85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 t="s">
        <v>39</v>
      </c>
      <c r="C4" s="83"/>
      <c r="D4" s="83"/>
      <c r="E4" s="83"/>
      <c r="F4" s="148" t="s">
        <v>41</v>
      </c>
      <c r="G4" s="84"/>
      <c r="H4" s="83" t="s">
        <v>43</v>
      </c>
      <c r="I4" s="83"/>
      <c r="J4" s="83"/>
      <c r="K4" s="84"/>
      <c r="L4" s="83" t="s">
        <v>45</v>
      </c>
      <c r="M4" s="83"/>
      <c r="N4" s="83"/>
      <c r="O4" s="84"/>
      <c r="P4" s="83" t="s">
        <v>47</v>
      </c>
      <c r="Q4" s="83"/>
      <c r="R4" s="83"/>
      <c r="S4" s="84"/>
      <c r="T4" s="83" t="s">
        <v>49</v>
      </c>
      <c r="U4" s="83"/>
      <c r="V4" s="83"/>
      <c r="W4" s="84"/>
      <c r="X4" s="83" t="s">
        <v>51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49"/>
      <c r="B5" s="150" t="s">
        <v>23</v>
      </c>
      <c r="C5" s="8" t="s">
        <v>37</v>
      </c>
      <c r="D5" s="150" t="s">
        <v>20</v>
      </c>
      <c r="E5" s="8" t="s">
        <v>37</v>
      </c>
      <c r="F5" s="149" t="s">
        <v>23</v>
      </c>
      <c r="G5" s="9" t="s">
        <v>37</v>
      </c>
      <c r="H5" s="150" t="s">
        <v>23</v>
      </c>
      <c r="I5" s="8" t="s">
        <v>37</v>
      </c>
      <c r="J5" s="150" t="s">
        <v>20</v>
      </c>
      <c r="K5" s="9" t="s">
        <v>37</v>
      </c>
      <c r="L5" s="150" t="s">
        <v>23</v>
      </c>
      <c r="M5" s="8" t="s">
        <v>37</v>
      </c>
      <c r="N5" s="150" t="s">
        <v>20</v>
      </c>
      <c r="O5" s="9" t="s">
        <v>37</v>
      </c>
      <c r="P5" s="150" t="s">
        <v>23</v>
      </c>
      <c r="Q5" s="8" t="s">
        <v>37</v>
      </c>
      <c r="R5" s="150" t="s">
        <v>25</v>
      </c>
      <c r="S5" s="9" t="s">
        <v>37</v>
      </c>
      <c r="T5" s="150" t="s">
        <v>23</v>
      </c>
      <c r="U5" s="8" t="s">
        <v>37</v>
      </c>
      <c r="V5" s="150" t="s">
        <v>25</v>
      </c>
      <c r="W5" s="9" t="s">
        <v>37</v>
      </c>
      <c r="X5" s="150" t="s">
        <v>23</v>
      </c>
      <c r="Y5" s="8" t="s">
        <v>37</v>
      </c>
      <c r="Z5" s="150" t="s">
        <v>25</v>
      </c>
      <c r="AA5" s="9" t="s">
        <v>37</v>
      </c>
      <c r="AB5" s="101"/>
      <c r="AC5" s="101"/>
      <c r="AD5" s="101"/>
      <c r="AE5" s="101"/>
      <c r="AF5" s="101"/>
      <c r="AG5" s="101"/>
    </row>
    <row r="6" spans="1:33" ht="12.75">
      <c r="A6" s="166"/>
      <c r="B6" s="83"/>
      <c r="C6" s="83"/>
      <c r="D6" s="83"/>
      <c r="E6" s="83"/>
      <c r="F6" s="148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47" t="str">
        <f>'アルミ(月別集計)'!A18</f>
        <v>令和4年１月</v>
      </c>
      <c r="B7" s="51">
        <f>+'アルミ(月別集計)'!C18</f>
        <v>69593.929</v>
      </c>
      <c r="C7" s="180">
        <v>0.9659463240437359</v>
      </c>
      <c r="D7" s="51">
        <f>+'アルミ(月別集計)'!D18</f>
        <v>47450.925</v>
      </c>
      <c r="E7" s="180"/>
      <c r="F7" s="179">
        <f>+'アルミ(月別集計)'!E18</f>
        <v>22193.485</v>
      </c>
      <c r="G7" s="181"/>
      <c r="H7" s="195">
        <f>+'アルミ(月別集計)'!F18</f>
        <v>2530.629</v>
      </c>
      <c r="I7" s="196">
        <v>0.9229857819905213</v>
      </c>
      <c r="J7" s="195">
        <f>+'アルミ(月別集計)'!G18</f>
        <v>2281.819</v>
      </c>
      <c r="K7" s="197"/>
      <c r="L7" s="195">
        <f>+'アルミ(月別集計)'!I18</f>
        <v>1320.319</v>
      </c>
      <c r="M7" s="196">
        <v>0.874251497005988</v>
      </c>
      <c r="N7" s="195">
        <f>+'アルミ(月別集計)'!J18</f>
        <v>1637.53</v>
      </c>
      <c r="O7" s="197"/>
      <c r="P7" s="195">
        <f>+'アルミ(月別集計)'!L18</f>
        <v>61234.671</v>
      </c>
      <c r="Q7" s="196">
        <v>0.9697711856244582</v>
      </c>
      <c r="R7" s="195">
        <f>+'アルミ(月別集計)'!M18</f>
        <v>39946.415</v>
      </c>
      <c r="S7" s="197"/>
      <c r="T7" s="195">
        <f>'アルミ(月別集計)'!O18</f>
        <v>1760.318</v>
      </c>
      <c r="U7" s="196">
        <v>0.9498997995991983</v>
      </c>
      <c r="V7" s="195">
        <f>+'アルミ(月別集計)'!P18</f>
        <v>1283.589</v>
      </c>
      <c r="W7" s="197"/>
      <c r="X7" s="195">
        <f>+'アルミ(月別集計)'!R18</f>
        <v>2747.992</v>
      </c>
      <c r="Y7" s="196">
        <v>0.9665226781857451</v>
      </c>
      <c r="Z7" s="195">
        <f>+'アルミ(月別集計)'!S18</f>
        <v>2301.572</v>
      </c>
      <c r="AA7" s="197"/>
      <c r="AB7" s="101"/>
      <c r="AC7" s="101"/>
      <c r="AD7" s="101"/>
      <c r="AE7" s="101"/>
      <c r="AF7" s="101"/>
      <c r="AG7" s="101"/>
    </row>
    <row r="8" spans="1:33" ht="12.75">
      <c r="A8" s="124" t="str">
        <f>'アルミ(月別集計)'!A19</f>
        <v>２月</v>
      </c>
      <c r="B8" s="102">
        <f>+'アルミ(月別集計)'!C19</f>
        <v>73009.224</v>
      </c>
      <c r="C8" s="189">
        <v>0.917252318486529</v>
      </c>
      <c r="D8" s="102">
        <f>+'アルミ(月別集計)'!D19</f>
        <v>49465.807</v>
      </c>
      <c r="E8" s="177"/>
      <c r="F8" s="105">
        <f>+'アルミ(月別集計)'!E19</f>
        <v>24025.744</v>
      </c>
      <c r="G8" s="178"/>
      <c r="H8" s="36">
        <f>+'アルミ(月別集計)'!F19</f>
        <v>2579.236</v>
      </c>
      <c r="I8" s="177">
        <v>0.9317914543316347</v>
      </c>
      <c r="J8" s="36">
        <f>+'アルミ(月別集計)'!G19</f>
        <v>2380.766</v>
      </c>
      <c r="K8" s="178"/>
      <c r="L8" s="36">
        <f>+'アルミ(月別集計)'!I19</f>
        <v>1300.84</v>
      </c>
      <c r="M8" s="177">
        <v>0.890979883192732</v>
      </c>
      <c r="N8" s="36">
        <f>+'アルミ(月別集計)'!J19</f>
        <v>1739.55</v>
      </c>
      <c r="O8" s="178"/>
      <c r="P8" s="202">
        <f>+'アルミ(月別集計)'!L19</f>
        <v>64333.262</v>
      </c>
      <c r="Q8" s="177">
        <v>0.9187383467992541</v>
      </c>
      <c r="R8" s="36">
        <f>+'アルミ(月別集計)'!M19</f>
        <v>41540.917</v>
      </c>
      <c r="S8" s="178"/>
      <c r="T8" s="203">
        <f>'アルミ(月別集計)'!O19</f>
        <v>1825.62</v>
      </c>
      <c r="U8" s="177">
        <v>0.9084231145935358</v>
      </c>
      <c r="V8" s="36">
        <f>+'アルミ(月別集計)'!P19</f>
        <v>1334.734</v>
      </c>
      <c r="W8" s="178"/>
      <c r="X8" s="36">
        <f>+'アルミ(月別集計)'!R19</f>
        <v>2970.266</v>
      </c>
      <c r="Y8" s="177">
        <v>0.8798668885191347</v>
      </c>
      <c r="Z8" s="36">
        <f>+'アルミ(月別集計)'!S19</f>
        <v>2469.84</v>
      </c>
      <c r="AA8" s="178"/>
      <c r="AB8" s="101"/>
      <c r="AC8" s="101"/>
      <c r="AD8" s="101"/>
      <c r="AE8" s="101"/>
      <c r="AF8" s="101"/>
      <c r="AG8" s="101"/>
    </row>
    <row r="9" spans="1:33" ht="12.75">
      <c r="A9" s="147" t="str">
        <f>'アルミ(月別集計)'!A20</f>
        <v>３月</v>
      </c>
      <c r="B9" s="51">
        <f>+'アルミ(月別集計)'!C20</f>
        <v>82042.048</v>
      </c>
      <c r="C9" s="180">
        <v>0.8997762112565738</v>
      </c>
      <c r="D9" s="51">
        <f>+'アルミ(月別集計)'!D20</f>
        <v>55607.623999999996</v>
      </c>
      <c r="E9" s="180"/>
      <c r="F9" s="179">
        <f>+'アルミ(月別集計)'!E20</f>
        <v>26920.74</v>
      </c>
      <c r="G9" s="181"/>
      <c r="H9" s="51">
        <f>+'アルミ(月別集計)'!F20</f>
        <v>2812.351</v>
      </c>
      <c r="I9" s="180">
        <v>0.9033742331288344</v>
      </c>
      <c r="J9" s="51">
        <f>+'アルミ(月別集計)'!G20</f>
        <v>2582.039</v>
      </c>
      <c r="K9" s="181"/>
      <c r="L9" s="51">
        <f>+'アルミ(月別集計)'!I20</f>
        <v>1467.02</v>
      </c>
      <c r="M9" s="180">
        <v>0.8865199449793673</v>
      </c>
      <c r="N9" s="51">
        <f>+'アルミ(月別集計)'!J20</f>
        <v>1878.934</v>
      </c>
      <c r="O9" s="181"/>
      <c r="P9" s="241">
        <f>+'アルミ(月別集計)'!L20</f>
        <v>72440.399</v>
      </c>
      <c r="Q9" s="180">
        <v>0.9016319752269407</v>
      </c>
      <c r="R9" s="51">
        <f>+'アルミ(月別集計)'!M20</f>
        <v>46999.255</v>
      </c>
      <c r="S9" s="181"/>
      <c r="T9" s="195">
        <f>'アルミ(月別集計)'!O20</f>
        <v>2061.233</v>
      </c>
      <c r="U9" s="180">
        <v>0.9032891507118311</v>
      </c>
      <c r="V9" s="51">
        <f>+'アルミ(月別集計)'!P20</f>
        <v>1475.18</v>
      </c>
      <c r="W9" s="181"/>
      <c r="X9" s="51">
        <f>+'アルミ(月別集計)'!R20</f>
        <v>3261.045</v>
      </c>
      <c r="Y9" s="180">
        <v>0.8542713567839196</v>
      </c>
      <c r="Z9" s="51">
        <f>+'アルミ(月別集計)'!S20</f>
        <v>2672.216</v>
      </c>
      <c r="AA9" s="181"/>
      <c r="AB9" s="101"/>
      <c r="AC9" s="101"/>
      <c r="AD9" s="101"/>
      <c r="AE9" s="101"/>
      <c r="AF9" s="101"/>
      <c r="AG9" s="101"/>
    </row>
    <row r="10" spans="1:33" ht="12.75">
      <c r="A10" s="124" t="str">
        <f>'アルミ(月別集計)'!A21</f>
        <v>４月</v>
      </c>
      <c r="B10" s="102">
        <f>+'アルミ(月別集計)'!C21</f>
        <v>72917.295</v>
      </c>
      <c r="C10" s="189">
        <v>0.6075885938028037</v>
      </c>
      <c r="D10" s="102">
        <f>+'アルミ(月別集計)'!D21</f>
        <v>51315.722</v>
      </c>
      <c r="E10" s="177"/>
      <c r="F10" s="105">
        <f>+'アルミ(月別集計)'!E21</f>
        <v>23338.478</v>
      </c>
      <c r="G10" s="178"/>
      <c r="H10" s="36">
        <f>+'アルミ(月別集計)'!F21</f>
        <v>2641.506</v>
      </c>
      <c r="I10" s="177">
        <v>0.8260869565217391</v>
      </c>
      <c r="J10" s="36">
        <f>+'アルミ(月別集計)'!G21</f>
        <v>2451.894</v>
      </c>
      <c r="K10" s="178"/>
      <c r="L10" s="36">
        <f>+'アルミ(月別集計)'!I21</f>
        <v>1467.861</v>
      </c>
      <c r="M10" s="177">
        <v>0.7921841568777008</v>
      </c>
      <c r="N10" s="36">
        <f>+'アルミ(月別集計)'!J21</f>
        <v>1922.125</v>
      </c>
      <c r="O10" s="178"/>
      <c r="P10" s="202">
        <f>+'アルミ(月別集計)'!L21</f>
        <v>63923.735</v>
      </c>
      <c r="Q10" s="177">
        <v>0.5936915399670438</v>
      </c>
      <c r="R10" s="36">
        <f>+'アルミ(月別集計)'!M21</f>
        <v>43069.777</v>
      </c>
      <c r="S10" s="178"/>
      <c r="T10" s="203">
        <f>'アルミ(月別集計)'!O21</f>
        <v>1744.855</v>
      </c>
      <c r="U10" s="177">
        <v>0.5994535811860502</v>
      </c>
      <c r="V10" s="36">
        <f>+'アルミ(月別集計)'!P21</f>
        <v>1277.277</v>
      </c>
      <c r="W10" s="178"/>
      <c r="X10" s="36">
        <f>+'アルミ(月別集計)'!R21</f>
        <v>3139.338</v>
      </c>
      <c r="Y10" s="177">
        <v>0.6935603618616277</v>
      </c>
      <c r="Z10" s="36">
        <f>+'アルミ(月別集計)'!S21</f>
        <v>2594.649</v>
      </c>
      <c r="AA10" s="178"/>
      <c r="AB10" s="101"/>
      <c r="AC10" s="101"/>
      <c r="AD10" s="101"/>
      <c r="AE10" s="101"/>
      <c r="AF10" s="101"/>
      <c r="AG10" s="101"/>
    </row>
    <row r="11" spans="1:33" ht="12.75">
      <c r="A11" s="147" t="str">
        <f>'アルミ(月別集計)'!A22</f>
        <v>５月</v>
      </c>
      <c r="B11" s="51">
        <f>+'アルミ(月別集計)'!C22</f>
        <v>56829</v>
      </c>
      <c r="C11" s="180">
        <v>0.38751411913629835</v>
      </c>
      <c r="D11" s="51">
        <f>+'アルミ(月別集計)'!D22</f>
        <v>40255</v>
      </c>
      <c r="E11" s="180"/>
      <c r="F11" s="179">
        <f>+'アルミ(月別集計)'!E22</f>
        <v>18073</v>
      </c>
      <c r="G11" s="181"/>
      <c r="H11" s="51">
        <f>+'アルミ(月別集計)'!F22</f>
        <v>2258</v>
      </c>
      <c r="I11" s="180">
        <v>0.6936672058228872</v>
      </c>
      <c r="J11" s="51">
        <f>+'アルミ(月別集計)'!G22</f>
        <v>1983</v>
      </c>
      <c r="K11" s="181"/>
      <c r="L11" s="51">
        <f>+'アルミ(月別集計)'!I22</f>
        <v>1258</v>
      </c>
      <c r="M11" s="180">
        <v>0.518409594095941</v>
      </c>
      <c r="N11" s="51">
        <f>+'アルミ(月別集計)'!J22</f>
        <v>1506</v>
      </c>
      <c r="O11" s="181"/>
      <c r="P11" s="241">
        <f>+'アルミ(月別集計)'!L22</f>
        <v>49300</v>
      </c>
      <c r="Q11" s="180">
        <v>0.3767488650882105</v>
      </c>
      <c r="R11" s="51">
        <f>+'アルミ(月別集計)'!M22</f>
        <v>33656</v>
      </c>
      <c r="S11" s="181"/>
      <c r="T11" s="195">
        <f>'アルミ(月別集計)'!O22</f>
        <v>1466</v>
      </c>
      <c r="U11" s="180">
        <v>0.3211560283687943</v>
      </c>
      <c r="V11" s="51">
        <f>+'アルミ(月別集計)'!P22</f>
        <v>1031</v>
      </c>
      <c r="W11" s="181"/>
      <c r="X11" s="51">
        <f>+'アルミ(月別集計)'!R22</f>
        <v>2547</v>
      </c>
      <c r="Y11" s="180">
        <v>0.38039719466301747</v>
      </c>
      <c r="Z11" s="51">
        <f>+'アルミ(月別集計)'!S22</f>
        <v>2079</v>
      </c>
      <c r="AA11" s="181"/>
      <c r="AB11" s="101"/>
      <c r="AC11" s="101"/>
      <c r="AD11" s="101"/>
      <c r="AE11" s="101"/>
      <c r="AF11" s="101"/>
      <c r="AG11" s="101"/>
    </row>
    <row r="12" spans="1:33" ht="12.75">
      <c r="A12" s="124" t="str">
        <f>'アルミ(月別集計)'!A23</f>
        <v>６月</v>
      </c>
      <c r="B12" s="102">
        <f>+'アルミ(月別集計)'!C23</f>
        <v>73382.925</v>
      </c>
      <c r="C12" s="189">
        <v>0.5301025705554557</v>
      </c>
      <c r="D12" s="102">
        <f>+'アルミ(月別集計)'!D23</f>
        <v>51106.227999999996</v>
      </c>
      <c r="E12" s="177"/>
      <c r="F12" s="105">
        <f>+'アルミ(月別集計)'!E23</f>
        <v>24563</v>
      </c>
      <c r="G12" s="178"/>
      <c r="H12" s="36">
        <f>+'アルミ(月別集計)'!F23</f>
        <v>2332.937</v>
      </c>
      <c r="I12" s="177">
        <v>0.747359437751004</v>
      </c>
      <c r="J12" s="36">
        <f>+'アルミ(月別集計)'!G23</f>
        <v>2281.701</v>
      </c>
      <c r="K12" s="178"/>
      <c r="L12" s="36">
        <f>+'アルミ(月別集計)'!I23</f>
        <v>1432.833</v>
      </c>
      <c r="M12" s="177">
        <v>0.6465344827586207</v>
      </c>
      <c r="N12" s="36">
        <f>+'アルミ(月別集計)'!J23</f>
        <v>1855.026</v>
      </c>
      <c r="O12" s="178"/>
      <c r="P12" s="202">
        <f>+'アルミ(月別集計)'!L23</f>
        <v>64684.836</v>
      </c>
      <c r="Q12" s="177">
        <v>0.5235901426544978</v>
      </c>
      <c r="R12" s="36">
        <f>+'アルミ(月別集計)'!M23</f>
        <v>42939.356</v>
      </c>
      <c r="S12" s="178"/>
      <c r="T12" s="203">
        <f>'アルミ(月別集計)'!O23</f>
        <v>1735.393</v>
      </c>
      <c r="U12" s="177"/>
      <c r="V12" s="87">
        <f>+'アルミ(月別集計)'!P23</f>
        <v>1295.505</v>
      </c>
      <c r="W12" s="178"/>
      <c r="X12" s="36">
        <f>+'アルミ(月別集計)'!R23</f>
        <v>3196.926</v>
      </c>
      <c r="Y12" s="177">
        <v>0.5078505361930294</v>
      </c>
      <c r="Z12" s="36">
        <f>+'アルミ(月別集計)'!S23</f>
        <v>2734.64</v>
      </c>
      <c r="AA12" s="178"/>
      <c r="AB12" s="101"/>
      <c r="AC12" s="101"/>
      <c r="AD12" s="101"/>
      <c r="AE12" s="101"/>
      <c r="AF12" s="101"/>
      <c r="AG12" s="101"/>
    </row>
    <row r="13" spans="1:33" ht="12.75">
      <c r="A13" s="147" t="str">
        <f>'アルミ(月別集計)'!A24</f>
        <v>７月</v>
      </c>
      <c r="B13" s="51">
        <f>+'アルミ(月別集計)'!C24</f>
        <v>76359.099</v>
      </c>
      <c r="C13" s="180">
        <v>0.756708962000941</v>
      </c>
      <c r="D13" s="51">
        <f>+'アルミ(月別集計)'!D24</f>
        <v>52928.807</v>
      </c>
      <c r="E13" s="180"/>
      <c r="F13" s="179">
        <f>+'アルミ(月別集計)'!E24</f>
        <v>24630.706</v>
      </c>
      <c r="G13" s="181"/>
      <c r="H13" s="51">
        <f>+'アルミ(月別集計)'!F24</f>
        <v>2376.688</v>
      </c>
      <c r="I13" s="180">
        <v>0.8015314065510598</v>
      </c>
      <c r="J13" s="51">
        <f>+'アルミ(月別集計)'!G24</f>
        <v>2307.9</v>
      </c>
      <c r="K13" s="181"/>
      <c r="L13" s="51">
        <f>+'アルミ(月別集計)'!I24</f>
        <v>1429.22</v>
      </c>
      <c r="M13" s="180">
        <v>0.7762912353347136</v>
      </c>
      <c r="N13" s="51">
        <f>+'アルミ(月別集計)'!J24</f>
        <v>1836.077</v>
      </c>
      <c r="O13" s="181"/>
      <c r="P13" s="241">
        <f>+'アルミ(月別集計)'!L24</f>
        <v>67574.113</v>
      </c>
      <c r="Q13" s="180">
        <v>0.7626424164242859</v>
      </c>
      <c r="R13" s="51">
        <f>+'アルミ(月別集計)'!M24</f>
        <v>44740.882</v>
      </c>
      <c r="S13" s="181"/>
      <c r="T13" s="195">
        <f>'アルミ(月別集計)'!O24</f>
        <v>1839.706</v>
      </c>
      <c r="U13" s="180">
        <v>0.6503695760598504</v>
      </c>
      <c r="V13" s="51">
        <f>+'アルミ(月別集計)'!P24</f>
        <v>1365.627</v>
      </c>
      <c r="W13" s="181"/>
      <c r="X13" s="51">
        <f>+'アルミ(月別集計)'!R24</f>
        <v>3139.372</v>
      </c>
      <c r="Y13" s="180">
        <v>0.41044727730563424</v>
      </c>
      <c r="Z13" s="51">
        <f>+'アルミ(月別集計)'!S24</f>
        <v>2678.321</v>
      </c>
      <c r="AA13" s="181"/>
      <c r="AB13" s="101"/>
      <c r="AC13" s="101"/>
      <c r="AD13" s="101"/>
      <c r="AE13" s="101"/>
      <c r="AF13" s="101"/>
      <c r="AG13" s="101"/>
    </row>
    <row r="14" spans="1:33" ht="12.75">
      <c r="A14" s="124" t="str">
        <f>'アルミ(月別集計)'!A25</f>
        <v>８月</v>
      </c>
      <c r="B14" s="102">
        <f>+'アルミ(月別集計)'!C25</f>
        <v>64728.876</v>
      </c>
      <c r="C14" s="189">
        <v>0.8269177769154487</v>
      </c>
      <c r="D14" s="102">
        <f>+'アルミ(月別集計)'!D25</f>
        <v>45986.645000000004</v>
      </c>
      <c r="E14" s="177"/>
      <c r="F14" s="105">
        <f>+'アルミ(月別集計)'!E25</f>
        <v>20869.573</v>
      </c>
      <c r="G14" s="178"/>
      <c r="H14" s="36">
        <f>+'アルミ(月別集計)'!F25</f>
        <v>2226.711</v>
      </c>
      <c r="I14" s="177">
        <v>0.863077614765736</v>
      </c>
      <c r="J14" s="36">
        <f>+'アルミ(月別集計)'!G25</f>
        <v>2164.316</v>
      </c>
      <c r="K14" s="178"/>
      <c r="L14" s="36">
        <f>+'アルミ(月別集計)'!I25</f>
        <v>1221.486</v>
      </c>
      <c r="M14" s="177">
        <v>0.8194053377814846</v>
      </c>
      <c r="N14" s="36">
        <f>+'アルミ(月別集計)'!J25</f>
        <v>1566.849</v>
      </c>
      <c r="O14" s="178"/>
      <c r="P14" s="202">
        <f>+'アルミ(月別集計)'!L25</f>
        <v>57041.1</v>
      </c>
      <c r="Q14" s="177">
        <v>0.8288878315708395</v>
      </c>
      <c r="R14" s="36">
        <f>+'アルミ(月別集計)'!M25</f>
        <v>38782.832</v>
      </c>
      <c r="S14" s="178"/>
      <c r="T14" s="203">
        <f>'アルミ(月別集計)'!O25</f>
        <v>1669.181</v>
      </c>
      <c r="U14" s="177">
        <v>0.7557150094996833</v>
      </c>
      <c r="V14" s="36">
        <f>+'アルミ(月別集計)'!P25</f>
        <v>1257.56</v>
      </c>
      <c r="W14" s="178"/>
      <c r="X14" s="36">
        <f>+'アルミ(月別集計)'!R25</f>
        <v>2570.398</v>
      </c>
      <c r="Y14" s="177">
        <v>0.7941311682834247</v>
      </c>
      <c r="Z14" s="36">
        <f>+'アルミ(月別集計)'!S25</f>
        <v>2215.088</v>
      </c>
      <c r="AA14" s="178"/>
      <c r="AB14" s="101"/>
      <c r="AC14" s="101"/>
      <c r="AD14" s="101"/>
      <c r="AE14" s="101"/>
      <c r="AF14" s="101"/>
      <c r="AG14" s="101"/>
    </row>
    <row r="15" spans="1:33" ht="12.75">
      <c r="A15" s="147" t="str">
        <f>'アルミ(月別集計)'!A26</f>
        <v>９月</v>
      </c>
      <c r="B15" s="51">
        <f>+'アルミ(月別集計)'!C26</f>
        <v>81004.78700000001</v>
      </c>
      <c r="C15" s="180">
        <v>0.950555784883043</v>
      </c>
      <c r="D15" s="51">
        <f>+'アルミ(月別集計)'!D26</f>
        <v>55854.85799999999</v>
      </c>
      <c r="E15" s="180"/>
      <c r="F15" s="179">
        <f>+'アルミ(月別集計)'!E26</f>
        <v>26408.2</v>
      </c>
      <c r="G15" s="181"/>
      <c r="H15" s="51">
        <f>+'アルミ(月別集計)'!F26</f>
        <v>2617.061</v>
      </c>
      <c r="I15" s="180">
        <v>0.8728226002430133</v>
      </c>
      <c r="J15" s="51">
        <f>+'アルミ(月別集計)'!G26</f>
        <v>2489.429</v>
      </c>
      <c r="K15" s="181"/>
      <c r="L15" s="51">
        <f>+'アルミ(月別集計)'!I26</f>
        <v>1531.439</v>
      </c>
      <c r="M15" s="180">
        <v>0.9080071022727272</v>
      </c>
      <c r="N15" s="51">
        <f>+'アルミ(月別集計)'!J26</f>
        <v>1903.751</v>
      </c>
      <c r="O15" s="181"/>
      <c r="P15" s="241">
        <f>+'アルミ(月別集計)'!L26</f>
        <v>71638.285</v>
      </c>
      <c r="Q15" s="180">
        <v>0.9566741104485756</v>
      </c>
      <c r="R15" s="51">
        <f>+'アルミ(月別集計)'!M26</f>
        <v>47273.594</v>
      </c>
      <c r="S15" s="181"/>
      <c r="T15" s="195">
        <f>'アルミ(月別集計)'!O26</f>
        <v>2090.932</v>
      </c>
      <c r="U15" s="180">
        <v>0.9494778761061947</v>
      </c>
      <c r="V15" s="51">
        <f>+'アルミ(月別集計)'!P26</f>
        <v>1523.365</v>
      </c>
      <c r="W15" s="181"/>
      <c r="X15" s="51">
        <f>+'アルミ(月別集計)'!R26</f>
        <v>3127.07</v>
      </c>
      <c r="Y15" s="180">
        <v>0.874660048763497</v>
      </c>
      <c r="Z15" s="51">
        <f>+'アルミ(月別集計)'!S26</f>
        <v>2664.719</v>
      </c>
      <c r="AA15" s="181"/>
      <c r="AB15" s="101"/>
      <c r="AC15" s="101"/>
      <c r="AD15" s="101"/>
      <c r="AE15" s="101"/>
      <c r="AF15" s="101"/>
      <c r="AG15" s="101"/>
    </row>
    <row r="16" spans="1:33" ht="12.75">
      <c r="A16" s="124" t="str">
        <f>'アルミ(月別集計)'!A27</f>
        <v>１０月</v>
      </c>
      <c r="B16" s="102">
        <f>+'アルミ(月別集計)'!C27</f>
        <v>76239.006</v>
      </c>
      <c r="C16" s="189">
        <v>0.9979073841575411</v>
      </c>
      <c r="D16" s="102">
        <f>+'アルミ(月別集計)'!D27</f>
        <v>53175.753</v>
      </c>
      <c r="E16" s="177"/>
      <c r="F16" s="105">
        <f>+'アルミ(月別集計)'!E27</f>
        <v>24759.5</v>
      </c>
      <c r="G16" s="178"/>
      <c r="H16" s="36">
        <f>+'アルミ(月別集計)'!F27</f>
        <v>2515.475</v>
      </c>
      <c r="I16" s="177">
        <v>0.9667085020242915</v>
      </c>
      <c r="J16" s="36">
        <f>+'アルミ(月別集計)'!G27</f>
        <v>2442.436</v>
      </c>
      <c r="K16" s="178"/>
      <c r="L16" s="36">
        <f>+'アルミ(月別集計)'!I27</f>
        <v>1392.786</v>
      </c>
      <c r="M16" s="177">
        <v>0.9277124664879356</v>
      </c>
      <c r="N16" s="36">
        <f>+'アルミ(月別集計)'!J27</f>
        <v>1808.584</v>
      </c>
      <c r="O16" s="178"/>
      <c r="P16" s="202">
        <f>+'アルミ(月別集計)'!L27</f>
        <v>67450.728</v>
      </c>
      <c r="Q16" s="177">
        <v>1.0026120647121453</v>
      </c>
      <c r="R16" s="36">
        <f>+'アルミ(月別集計)'!M27</f>
        <v>44894.717</v>
      </c>
      <c r="S16" s="178"/>
      <c r="T16" s="203">
        <f>'アルミ(月別集計)'!O27</f>
        <v>1926.954</v>
      </c>
      <c r="U16" s="177">
        <v>1.0303189448441248</v>
      </c>
      <c r="V16" s="36">
        <f>+'アルミ(月別集計)'!P27</f>
        <v>1445.82</v>
      </c>
      <c r="W16" s="178"/>
      <c r="X16" s="36">
        <f>+'アルミ(月別集計)'!R27</f>
        <v>2953.063</v>
      </c>
      <c r="Y16" s="177">
        <v>0.9139942509299966</v>
      </c>
      <c r="Z16" s="36">
        <f>+'アルミ(月別集計)'!S27</f>
        <v>2584.196</v>
      </c>
      <c r="AA16" s="178"/>
      <c r="AB16" s="101"/>
      <c r="AC16" s="101"/>
      <c r="AD16" s="101"/>
      <c r="AE16" s="101"/>
      <c r="AF16" s="101"/>
      <c r="AG16" s="101"/>
    </row>
    <row r="17" spans="1:33" ht="12.75">
      <c r="A17" s="147" t="str">
        <f>'アルミ(月別集計)'!A28</f>
        <v>１１月</v>
      </c>
      <c r="B17" s="51">
        <f>+'アルミ(月別集計)'!C28</f>
        <v>79299.074</v>
      </c>
      <c r="C17" s="180">
        <v>1.0124592902131782</v>
      </c>
      <c r="D17" s="51">
        <f>+'アルミ(月別集計)'!D28</f>
        <v>54749.581</v>
      </c>
      <c r="E17" s="180"/>
      <c r="F17" s="179">
        <f>+'アルミ(月別集計)'!E28</f>
        <v>25498.315</v>
      </c>
      <c r="G17" s="181"/>
      <c r="H17" s="51">
        <f>+'アルミ(月別集計)'!F28</f>
        <v>2632.76</v>
      </c>
      <c r="I17" s="180">
        <v>1.0880396722725314</v>
      </c>
      <c r="J17" s="51">
        <f>+'アルミ(月別集計)'!G28</f>
        <v>2532.564</v>
      </c>
      <c r="K17" s="181"/>
      <c r="L17" s="51">
        <f>+'アルミ(月別集計)'!I28</f>
        <v>1574.913</v>
      </c>
      <c r="M17" s="180">
        <v>1.003694857916103</v>
      </c>
      <c r="N17" s="51">
        <f>+'アルミ(月別集計)'!J28</f>
        <v>1924.118</v>
      </c>
      <c r="O17" s="181"/>
      <c r="P17" s="241">
        <f>+'アルミ(月別集計)'!L28</f>
        <v>69904.576</v>
      </c>
      <c r="Q17" s="180">
        <v>1.010884183466378</v>
      </c>
      <c r="R17" s="51">
        <f>+'アルミ(月別集計)'!M28</f>
        <v>46112.282</v>
      </c>
      <c r="S17" s="181"/>
      <c r="T17" s="195">
        <f>'アルミ(月別集計)'!O28</f>
        <v>2039.434</v>
      </c>
      <c r="U17" s="180">
        <v>0.9842754807692308</v>
      </c>
      <c r="V17" s="51">
        <f>+'アルミ(月別集計)'!P28</f>
        <v>1528.646</v>
      </c>
      <c r="W17" s="181"/>
      <c r="X17" s="51">
        <f>+'アルミ(月別集計)'!R28</f>
        <v>3147.391</v>
      </c>
      <c r="Y17" s="180">
        <v>1.0174137806637806</v>
      </c>
      <c r="Z17" s="51">
        <f>+'アルミ(月別集計)'!S28</f>
        <v>2651.971</v>
      </c>
      <c r="AA17" s="181"/>
      <c r="AB17" s="101"/>
      <c r="AC17" s="101"/>
      <c r="AD17" s="101"/>
      <c r="AE17" s="101"/>
      <c r="AF17" s="101"/>
      <c r="AG17" s="101"/>
    </row>
    <row r="18" spans="1:33" ht="12.75">
      <c r="A18" s="138" t="str">
        <f>'アルミ(月別集計)'!A29</f>
        <v>１２月</v>
      </c>
      <c r="B18" s="80">
        <f>+'アルミ(月別集計)'!C29</f>
        <v>69820.348</v>
      </c>
      <c r="C18" s="191">
        <v>1.0313871119904612</v>
      </c>
      <c r="D18" s="80">
        <f>+'アルミ(月別集計)'!D29</f>
        <v>49415.939</v>
      </c>
      <c r="E18" s="40"/>
      <c r="F18" s="204">
        <f>+'アルミ(月別集計)'!E29</f>
        <v>22605.981</v>
      </c>
      <c r="G18" s="41"/>
      <c r="H18" s="182">
        <f>+'アルミ(月別集計)'!F29</f>
        <v>2333.241</v>
      </c>
      <c r="I18" s="40">
        <v>1.068873688811189</v>
      </c>
      <c r="J18" s="182">
        <f>+'アルミ(月別集計)'!G29</f>
        <v>2271.112</v>
      </c>
      <c r="K18" s="41"/>
      <c r="L18" s="182">
        <f>+'アルミ(月別集計)'!I29</f>
        <v>1396.514</v>
      </c>
      <c r="M18" s="40">
        <v>1.0149970887918487</v>
      </c>
      <c r="N18" s="182">
        <f>+'アルミ(月別集計)'!J29</f>
        <v>1709.413</v>
      </c>
      <c r="O18" s="41"/>
      <c r="P18" s="205">
        <f>+'アルミ(月別集計)'!L29</f>
        <v>61497.478</v>
      </c>
      <c r="Q18" s="40">
        <v>1.028084032383211</v>
      </c>
      <c r="R18" s="182">
        <f>+'アルミ(月別集計)'!M29</f>
        <v>41644.761</v>
      </c>
      <c r="S18" s="41"/>
      <c r="T18" s="206">
        <f>'アルミ(月別集計)'!O29</f>
        <v>1726.167</v>
      </c>
      <c r="U18" s="40">
        <v>1.1739693215339233</v>
      </c>
      <c r="V18" s="182">
        <f>+'アルミ(月別集計)'!P29</f>
        <v>1344.678</v>
      </c>
      <c r="W18" s="41"/>
      <c r="X18" s="182">
        <f>+'アルミ(月別集計)'!R29</f>
        <v>2866.948</v>
      </c>
      <c r="Y18" s="40">
        <v>1.0011408132530122</v>
      </c>
      <c r="Z18" s="182">
        <f>+'アルミ(月別集計)'!S29</f>
        <v>2445.975</v>
      </c>
      <c r="AA18" s="41"/>
      <c r="AB18" s="90"/>
      <c r="AC18" s="101"/>
      <c r="AD18" s="101"/>
      <c r="AE18" s="101"/>
      <c r="AF18" s="101"/>
      <c r="AG18" s="101"/>
    </row>
    <row r="19" spans="1:33" ht="12.75">
      <c r="A19" s="171" t="s">
        <v>19</v>
      </c>
      <c r="B19" s="185">
        <f>+'アルミ(月別集計)'!C30</f>
        <v>875225.611</v>
      </c>
      <c r="C19" s="198"/>
      <c r="D19" s="185">
        <f>+'アルミ(月別集計)'!D30</f>
        <v>607312.8890000001</v>
      </c>
      <c r="E19" s="198"/>
      <c r="F19" s="199">
        <f>+'アルミ(月別集計)'!E30</f>
        <v>283886.722</v>
      </c>
      <c r="G19" s="200"/>
      <c r="H19" s="185">
        <f>+'アルミ(月別集計)'!F30</f>
        <v>29856.595</v>
      </c>
      <c r="I19" s="198"/>
      <c r="J19" s="185">
        <f>+'アルミ(月別集計)'!G30</f>
        <v>28168.976000000002</v>
      </c>
      <c r="K19" s="200"/>
      <c r="L19" s="185">
        <f>+'アルミ(月別集計)'!I30</f>
        <v>16793.231</v>
      </c>
      <c r="M19" s="198"/>
      <c r="N19" s="185">
        <f>+'アルミ(月別集計)'!J30</f>
        <v>21287.957</v>
      </c>
      <c r="O19" s="200"/>
      <c r="P19" s="207">
        <f>+'アルミ(月別集計)'!L30</f>
        <v>771023.183</v>
      </c>
      <c r="Q19" s="198"/>
      <c r="R19" s="185">
        <f>+'アルミ(月別集計)'!M30</f>
        <v>511600.788</v>
      </c>
      <c r="S19" s="200"/>
      <c r="T19" s="185">
        <f>'アルミ(月別集計)'!O30</f>
        <v>21885.793000000005</v>
      </c>
      <c r="U19" s="198"/>
      <c r="V19" s="185">
        <f>+'アルミ(月別集計)'!P30</f>
        <v>16162.981</v>
      </c>
      <c r="W19" s="200"/>
      <c r="X19" s="185">
        <f>+'アルミ(月別集計)'!R30</f>
        <v>35666.809</v>
      </c>
      <c r="Y19" s="198"/>
      <c r="Z19" s="185">
        <f>+'アルミ(月別集計)'!S30</f>
        <v>30092.186999999998</v>
      </c>
      <c r="AA19" s="208"/>
      <c r="AB19" s="101"/>
      <c r="AC19" s="173"/>
      <c r="AD19" s="101"/>
      <c r="AE19" s="101"/>
      <c r="AF19" s="101"/>
      <c r="AG19" s="101"/>
    </row>
    <row r="20" spans="1:33" ht="12.75">
      <c r="A20" s="118" t="s">
        <v>71</v>
      </c>
      <c r="B20" s="102">
        <f>+'アルミ(月別集計)'!C31</f>
        <v>904439.851</v>
      </c>
      <c r="C20" s="189"/>
      <c r="D20" s="102">
        <f>+'アルミ(月別集計)'!D31</f>
        <v>570890.647</v>
      </c>
      <c r="E20" s="177"/>
      <c r="F20" s="105">
        <f>+'アルミ(月別集計)'!E31</f>
        <v>287981.297</v>
      </c>
      <c r="G20" s="178"/>
      <c r="H20" s="36">
        <f>+'アルミ(月別集計)'!F31</f>
        <v>31483.05</v>
      </c>
      <c r="I20" s="177"/>
      <c r="J20" s="36">
        <f>+'アルミ(月別集計)'!G31</f>
        <v>27088.671</v>
      </c>
      <c r="K20" s="178"/>
      <c r="L20" s="36">
        <f>+'アルミ(月別集計)'!I31</f>
        <v>17598.4</v>
      </c>
      <c r="M20" s="177"/>
      <c r="N20" s="36">
        <f>+'アルミ(月別集計)'!J31</f>
        <v>21022.351</v>
      </c>
      <c r="O20" s="178"/>
      <c r="P20" s="202">
        <f>+'アルミ(月別集計)'!L31</f>
        <v>798454.752</v>
      </c>
      <c r="Q20" s="177"/>
      <c r="R20" s="36">
        <f>+'アルミ(月別集計)'!M31</f>
        <v>479482.725</v>
      </c>
      <c r="S20" s="178"/>
      <c r="T20" s="102">
        <f>'アルミ(月別集計)'!O31</f>
        <v>22975.566</v>
      </c>
      <c r="U20" s="177"/>
      <c r="V20" s="36">
        <f>+'アルミ(月別集計)'!P31</f>
        <v>15482.843</v>
      </c>
      <c r="W20" s="178"/>
      <c r="X20" s="36">
        <f>+'アルミ(月別集計)'!R31</f>
        <v>33928.083</v>
      </c>
      <c r="Y20" s="177"/>
      <c r="Z20" s="36">
        <f>+'アルミ(月別集計)'!S31</f>
        <v>27814.057</v>
      </c>
      <c r="AA20" s="193"/>
      <c r="AB20" s="101"/>
      <c r="AC20" s="173"/>
      <c r="AD20" s="101"/>
      <c r="AE20" s="101"/>
      <c r="AF20" s="101"/>
      <c r="AG20" s="101"/>
    </row>
    <row r="21" spans="1:33" ht="12.75">
      <c r="A21" s="171" t="s">
        <v>54</v>
      </c>
      <c r="B21" s="10">
        <v>1</v>
      </c>
      <c r="C21" s="10"/>
      <c r="D21" s="10">
        <v>1</v>
      </c>
      <c r="E21" s="10"/>
      <c r="F21" s="297">
        <f>F19/$B$19</f>
        <v>0.3243583350761887</v>
      </c>
      <c r="G21" s="298"/>
      <c r="H21" s="299">
        <f>H19/$B$19</f>
        <v>0.034113027115245144</v>
      </c>
      <c r="I21" s="299"/>
      <c r="J21" s="299">
        <f>J19/$D$19</f>
        <v>0.046382970805021066</v>
      </c>
      <c r="K21" s="298"/>
      <c r="L21" s="299">
        <f>L19/$B$19</f>
        <v>0.019187316720328466</v>
      </c>
      <c r="M21" s="299"/>
      <c r="N21" s="299">
        <f>N19/$D$19</f>
        <v>0.035052700816300304</v>
      </c>
      <c r="O21" s="298"/>
      <c r="P21" s="297">
        <f>P19/$B$19</f>
        <v>0.8809422088540779</v>
      </c>
      <c r="Q21" s="299"/>
      <c r="R21" s="299">
        <f>R19/$D$19</f>
        <v>0.8424006756095702</v>
      </c>
      <c r="S21" s="298"/>
      <c r="T21" s="299">
        <f>T19/$B$19</f>
        <v>0.025005887310580545</v>
      </c>
      <c r="U21" s="299"/>
      <c r="V21" s="299">
        <f>V19/$D$19</f>
        <v>0.026613927174530948</v>
      </c>
      <c r="W21" s="298"/>
      <c r="X21" s="299">
        <f>X19/$B$19</f>
        <v>0.04075155999976788</v>
      </c>
      <c r="Y21" s="299"/>
      <c r="Z21" s="299">
        <f>Z19/$D$19</f>
        <v>0.04954972559457732</v>
      </c>
      <c r="AA21" s="11"/>
      <c r="AB21" s="101"/>
      <c r="AC21" s="101"/>
      <c r="AD21" s="101"/>
      <c r="AE21" s="101"/>
      <c r="AF21" s="101"/>
      <c r="AG21" s="101"/>
    </row>
    <row r="22" spans="1:33" ht="12.75">
      <c r="A22" s="149" t="s">
        <v>18</v>
      </c>
      <c r="B22" s="40">
        <f>B19/B20</f>
        <v>0.967699079195041</v>
      </c>
      <c r="C22" s="40"/>
      <c r="D22" s="40">
        <f>D19/D20</f>
        <v>1.0637989818039533</v>
      </c>
      <c r="E22" s="40"/>
      <c r="F22" s="194">
        <f>F19/F20</f>
        <v>0.9857818023508659</v>
      </c>
      <c r="G22" s="41"/>
      <c r="H22" s="40">
        <f>H19/H20</f>
        <v>0.9483387092419573</v>
      </c>
      <c r="I22" s="40"/>
      <c r="J22" s="40">
        <f>J19/J20</f>
        <v>1.039880324878249</v>
      </c>
      <c r="K22" s="41"/>
      <c r="L22" s="40">
        <f>L19/L20</f>
        <v>0.9542476020547321</v>
      </c>
      <c r="M22" s="40"/>
      <c r="N22" s="40">
        <f>N19/N20</f>
        <v>1.012634457487652</v>
      </c>
      <c r="O22" s="41"/>
      <c r="P22" s="194">
        <f>P19/P20</f>
        <v>0.9656441784192675</v>
      </c>
      <c r="Q22" s="40"/>
      <c r="R22" s="40">
        <f>R19/R20</f>
        <v>1.0669848178576193</v>
      </c>
      <c r="S22" s="41"/>
      <c r="T22" s="40">
        <v>1.06974041069353</v>
      </c>
      <c r="U22" s="40"/>
      <c r="V22" s="40">
        <f>V19/V20</f>
        <v>1.0439284955611834</v>
      </c>
      <c r="W22" s="41"/>
      <c r="X22" s="40">
        <f>X19/X20</f>
        <v>1.0512473987993958</v>
      </c>
      <c r="Y22" s="40"/>
      <c r="Z22" s="40">
        <f>Z19/Z20</f>
        <v>1.0819057068877078</v>
      </c>
      <c r="AA22" s="41"/>
      <c r="AB22" s="301"/>
      <c r="AC22" s="273"/>
      <c r="AD22" s="101"/>
      <c r="AE22" s="101"/>
      <c r="AF22" s="101"/>
      <c r="AG22" s="101"/>
    </row>
    <row r="23" spans="1:33" ht="12.75">
      <c r="A23" s="148"/>
      <c r="B23" s="83"/>
      <c r="C23" s="83"/>
      <c r="D23" s="83"/>
      <c r="E23" s="83"/>
      <c r="F23" s="148"/>
      <c r="G23" s="84"/>
      <c r="H23" s="83"/>
      <c r="I23" s="83"/>
      <c r="J23" s="83"/>
      <c r="K23" s="84"/>
      <c r="L23" s="83"/>
      <c r="M23" s="83"/>
      <c r="N23" s="83"/>
      <c r="O23" s="84"/>
      <c r="P23" s="83"/>
      <c r="Q23" s="83"/>
      <c r="R23" s="83"/>
      <c r="S23" s="84"/>
      <c r="T23" s="83"/>
      <c r="U23" s="83"/>
      <c r="V23" s="83"/>
      <c r="W23" s="84"/>
      <c r="X23" s="83"/>
      <c r="Y23" s="83"/>
      <c r="Z23" s="83"/>
      <c r="AA23" s="84"/>
      <c r="AB23" s="101"/>
      <c r="AC23" s="101"/>
      <c r="AD23" s="101"/>
      <c r="AE23" s="101"/>
      <c r="AF23" s="101"/>
      <c r="AG23" s="101"/>
    </row>
    <row r="24" spans="1:33" ht="12.75">
      <c r="A24" s="147" t="str">
        <f>'アルミ(月別集計)'!A34</f>
        <v>令和5年１月</v>
      </c>
      <c r="B24" s="51">
        <f>'アルミ(月別集計)'!C34</f>
        <v>62745.456</v>
      </c>
      <c r="C24" s="180">
        <f aca="true" t="shared" si="0" ref="C24:C35">B24/B7</f>
        <v>0.9015938157479224</v>
      </c>
      <c r="D24" s="51">
        <f>'アルミ(月別集計)'!D34</f>
        <v>45479.096000000005</v>
      </c>
      <c r="E24" s="180">
        <f aca="true" t="shared" si="1" ref="E24:E35">D24/D7</f>
        <v>0.9584448775234624</v>
      </c>
      <c r="F24" s="209">
        <f>'アルミ(月別集計)'!E34</f>
        <v>19202.182</v>
      </c>
      <c r="G24" s="181">
        <f aca="true" t="shared" si="2" ref="G24:G35">F24/F7</f>
        <v>0.8652170670807221</v>
      </c>
      <c r="H24" s="65">
        <f>'アルミ(月別集計)'!F34</f>
        <v>2310.813</v>
      </c>
      <c r="I24" s="64">
        <f aca="true" t="shared" si="3" ref="I24:I35">H24/H7</f>
        <v>0.9131378009182698</v>
      </c>
      <c r="J24" s="66">
        <f>'アルミ(月別集計)'!G34</f>
        <v>2197.169</v>
      </c>
      <c r="K24" s="176">
        <f aca="true" t="shared" si="4" ref="K24:K35">J24/J7</f>
        <v>0.9629024037401739</v>
      </c>
      <c r="L24" s="210">
        <f>'アルミ(月別集計)'!I34</f>
        <v>1221.297</v>
      </c>
      <c r="M24" s="176">
        <f aca="true" t="shared" si="5" ref="M24:M35">L24/L7</f>
        <v>0.925001457980988</v>
      </c>
      <c r="N24" s="211">
        <f>'アルミ(月別集計)'!J34</f>
        <v>1546.475</v>
      </c>
      <c r="O24" s="175">
        <f aca="true" t="shared" si="6" ref="O24:O35">N24/N7</f>
        <v>0.9443949118489432</v>
      </c>
      <c r="P24" s="51">
        <f>'アルミ(月別集計)'!L34</f>
        <v>54832.932</v>
      </c>
      <c r="Q24" s="180">
        <f aca="true" t="shared" si="7" ref="Q24:Q35">P24/P7</f>
        <v>0.8954556479939281</v>
      </c>
      <c r="R24" s="51">
        <f>'アルミ(月別集計)'!M34</f>
        <v>38180.472</v>
      </c>
      <c r="S24" s="181">
        <f aca="true" t="shared" si="8" ref="S24:S35">R24/R7</f>
        <v>0.9557922031301183</v>
      </c>
      <c r="T24" s="211">
        <f>'アルミ(月別集計)'!O34</f>
        <v>1631.859</v>
      </c>
      <c r="U24" s="176">
        <f aca="true" t="shared" si="9" ref="U24:U35">T24/T7</f>
        <v>0.9270251170527143</v>
      </c>
      <c r="V24" s="211">
        <f>'アルミ(月別集計)'!P34</f>
        <v>1248.72</v>
      </c>
      <c r="W24" s="176">
        <f aca="true" t="shared" si="10" ref="W24:W35">V24/V7</f>
        <v>0.9728347625291274</v>
      </c>
      <c r="X24" s="210">
        <f>'アルミ(月別集計)'!R34</f>
        <v>2748.555</v>
      </c>
      <c r="Y24" s="176">
        <f aca="true" t="shared" si="11" ref="Y24:Y35">X24/X7</f>
        <v>1.0002048768700926</v>
      </c>
      <c r="Z24" s="211">
        <f>'アルミ(月別集計)'!S34</f>
        <v>2306.26</v>
      </c>
      <c r="AA24" s="175">
        <f aca="true" t="shared" si="12" ref="AA24:AA35">Z24/Z7</f>
        <v>1.002036868714079</v>
      </c>
      <c r="AB24" s="101"/>
      <c r="AC24" s="101"/>
      <c r="AD24" s="101"/>
      <c r="AE24" s="101"/>
      <c r="AF24" s="101"/>
      <c r="AG24" s="101"/>
    </row>
    <row r="25" spans="1:33" ht="12.75">
      <c r="A25" s="124" t="str">
        <f>'アルミ(月別集計)'!A35</f>
        <v>２月</v>
      </c>
      <c r="B25" s="36">
        <f>'アルミ(月別集計)'!C35</f>
        <v>72482.52699999999</v>
      </c>
      <c r="C25" s="189">
        <f t="shared" si="0"/>
        <v>0.9927858841507476</v>
      </c>
      <c r="D25" s="36">
        <f>'アルミ(月別集計)'!D35</f>
        <v>51196.877</v>
      </c>
      <c r="E25" s="189">
        <f t="shared" si="1"/>
        <v>1.0349952847226367</v>
      </c>
      <c r="F25" s="50">
        <f>'アルミ(月別集計)'!E35</f>
        <v>22995.557</v>
      </c>
      <c r="G25" s="188">
        <f t="shared" si="2"/>
        <v>0.9571215359657541</v>
      </c>
      <c r="H25" s="212">
        <f>'アルミ(月別集計)'!F35</f>
        <v>2437.227</v>
      </c>
      <c r="I25" s="189">
        <f t="shared" si="3"/>
        <v>0.944941447777559</v>
      </c>
      <c r="J25" s="36">
        <f>'アルミ(月別集計)'!G35</f>
        <v>2356.751</v>
      </c>
      <c r="K25" s="188">
        <f t="shared" si="4"/>
        <v>0.9899129103826249</v>
      </c>
      <c r="L25" s="36">
        <f>'アルミ(月別集計)'!I35</f>
        <v>1250.069</v>
      </c>
      <c r="M25" s="189">
        <f t="shared" si="5"/>
        <v>0.9609706036099751</v>
      </c>
      <c r="N25" s="36">
        <f>'アルミ(月別集計)'!J35</f>
        <v>1684.73</v>
      </c>
      <c r="O25" s="188">
        <f t="shared" si="6"/>
        <v>0.968486102727717</v>
      </c>
      <c r="P25" s="36">
        <f>'アルミ(月別集計)'!L35</f>
        <v>63970.339</v>
      </c>
      <c r="Q25" s="189">
        <f t="shared" si="7"/>
        <v>0.9943587035894433</v>
      </c>
      <c r="R25" s="36">
        <f>'アルミ(月別集計)'!M35</f>
        <v>43270.889</v>
      </c>
      <c r="S25" s="188">
        <f t="shared" si="8"/>
        <v>1.0416450123140035</v>
      </c>
      <c r="T25" s="36">
        <f>'アルミ(月別集計)'!O35</f>
        <v>1749.458</v>
      </c>
      <c r="U25" s="189">
        <f t="shared" si="9"/>
        <v>0.9582815700967343</v>
      </c>
      <c r="V25" s="36">
        <f>'アルミ(月別集計)'!P35</f>
        <v>1336.475</v>
      </c>
      <c r="W25" s="188">
        <f t="shared" si="10"/>
        <v>1.0013043797490735</v>
      </c>
      <c r="X25" s="36">
        <f>'アルミ(月別集計)'!R35</f>
        <v>3075.434</v>
      </c>
      <c r="Y25" s="189">
        <f t="shared" si="11"/>
        <v>1.0354069298843942</v>
      </c>
      <c r="Z25" s="36">
        <f>'アルミ(月別集計)'!S35</f>
        <v>2548.032</v>
      </c>
      <c r="AA25" s="188">
        <f t="shared" si="12"/>
        <v>1.0316587309299388</v>
      </c>
      <c r="AB25" s="101"/>
      <c r="AC25" s="101"/>
      <c r="AD25" s="101"/>
      <c r="AE25" s="101"/>
      <c r="AF25" s="101"/>
      <c r="AG25" s="101"/>
    </row>
    <row r="26" spans="1:33" ht="12.75">
      <c r="A26" s="147" t="str">
        <f>'アルミ(月別集計)'!A36</f>
        <v>３月</v>
      </c>
      <c r="B26" s="51">
        <f>'アルミ(月別集計)'!C36</f>
        <v>84741.021</v>
      </c>
      <c r="C26" s="180">
        <f t="shared" si="0"/>
        <v>1.0328974357149154</v>
      </c>
      <c r="D26" s="51">
        <f>'アルミ(月別集計)'!D36</f>
        <v>59757.384000000005</v>
      </c>
      <c r="E26" s="180">
        <f t="shared" si="1"/>
        <v>1.0746257383699762</v>
      </c>
      <c r="F26" s="179">
        <f>'アルミ(月別集計)'!E36</f>
        <v>27019.042</v>
      </c>
      <c r="G26" s="181">
        <f t="shared" si="2"/>
        <v>1.0036515340960166</v>
      </c>
      <c r="H26" s="51">
        <f>'アルミ(月別集計)'!F36</f>
        <v>2529.206</v>
      </c>
      <c r="I26" s="180">
        <f t="shared" si="3"/>
        <v>0.8993208884666245</v>
      </c>
      <c r="J26" s="51">
        <f>'アルミ(月別集計)'!G36</f>
        <v>2431.76</v>
      </c>
      <c r="K26" s="181">
        <f t="shared" si="4"/>
        <v>0.9417983229532939</v>
      </c>
      <c r="L26" s="51">
        <f>'アルミ(月別集計)'!I36</f>
        <v>1359.699</v>
      </c>
      <c r="M26" s="180">
        <f t="shared" si="5"/>
        <v>0.9268442148027976</v>
      </c>
      <c r="N26" s="51">
        <f>'アルミ(月別集計)'!J36</f>
        <v>1749.47</v>
      </c>
      <c r="O26" s="181">
        <f t="shared" si="6"/>
        <v>0.9310971008029021</v>
      </c>
      <c r="P26" s="51">
        <f>'アルミ(月別集計)'!L36</f>
        <v>75409.64</v>
      </c>
      <c r="Q26" s="180">
        <f t="shared" si="7"/>
        <v>1.0409887444159438</v>
      </c>
      <c r="R26" s="51">
        <f>'アルミ(月別集計)'!M36</f>
        <v>51260.655</v>
      </c>
      <c r="S26" s="181">
        <f t="shared" si="8"/>
        <v>1.0906695223147687</v>
      </c>
      <c r="T26" s="51">
        <f>'アルミ(月別集計)'!O36</f>
        <v>1952.538</v>
      </c>
      <c r="U26" s="180">
        <f t="shared" si="9"/>
        <v>0.947266999897634</v>
      </c>
      <c r="V26" s="51">
        <f>'アルミ(月別集計)'!P36</f>
        <v>1444.25</v>
      </c>
      <c r="W26" s="181">
        <f t="shared" si="10"/>
        <v>0.9790330671511273</v>
      </c>
      <c r="X26" s="51">
        <f>'アルミ(月別集計)'!R36</f>
        <v>3489.938</v>
      </c>
      <c r="Y26" s="180">
        <f t="shared" si="11"/>
        <v>1.070190077107185</v>
      </c>
      <c r="Z26" s="51">
        <f>'アルミ(月別集計)'!S36</f>
        <v>2871.249</v>
      </c>
      <c r="AA26" s="181">
        <f t="shared" si="12"/>
        <v>1.0744823771731027</v>
      </c>
      <c r="AB26" s="101"/>
      <c r="AC26" s="101"/>
      <c r="AD26" s="101"/>
      <c r="AE26" s="101"/>
      <c r="AF26" s="101"/>
      <c r="AG26" s="101"/>
    </row>
    <row r="27" spans="1:33" ht="12.75">
      <c r="A27" s="124" t="str">
        <f>'アルミ(月別集計)'!A37</f>
        <v>４月</v>
      </c>
      <c r="B27" s="36">
        <f>'アルミ(月別集計)'!C37</f>
        <v>0</v>
      </c>
      <c r="C27" s="189">
        <f t="shared" si="0"/>
        <v>0</v>
      </c>
      <c r="D27" s="36">
        <f>'アルミ(月別集計)'!D37</f>
        <v>0</v>
      </c>
      <c r="E27" s="189">
        <f t="shared" si="1"/>
        <v>0</v>
      </c>
      <c r="F27" s="50">
        <f>'アルミ(月別集計)'!E37</f>
        <v>0</v>
      </c>
      <c r="G27" s="188">
        <f t="shared" si="2"/>
        <v>0</v>
      </c>
      <c r="H27" s="36">
        <f>'アルミ(月別集計)'!F37</f>
        <v>0</v>
      </c>
      <c r="I27" s="189">
        <f t="shared" si="3"/>
        <v>0</v>
      </c>
      <c r="J27" s="36">
        <f>'アルミ(月別集計)'!G37</f>
        <v>0</v>
      </c>
      <c r="K27" s="188">
        <f t="shared" si="4"/>
        <v>0</v>
      </c>
      <c r="L27" s="36">
        <f>'アルミ(月別集計)'!I37</f>
        <v>0</v>
      </c>
      <c r="M27" s="189">
        <f t="shared" si="5"/>
        <v>0</v>
      </c>
      <c r="N27" s="36">
        <f>'アルミ(月別集計)'!J37</f>
        <v>0</v>
      </c>
      <c r="O27" s="188">
        <f t="shared" si="6"/>
        <v>0</v>
      </c>
      <c r="P27" s="36">
        <f>'アルミ(月別集計)'!L37</f>
        <v>0</v>
      </c>
      <c r="Q27" s="189">
        <f t="shared" si="7"/>
        <v>0</v>
      </c>
      <c r="R27" s="36">
        <f>'アルミ(月別集計)'!M37</f>
        <v>0</v>
      </c>
      <c r="S27" s="188">
        <f t="shared" si="8"/>
        <v>0</v>
      </c>
      <c r="T27" s="36">
        <f>'アルミ(月別集計)'!O37</f>
        <v>0</v>
      </c>
      <c r="U27" s="189">
        <f t="shared" si="9"/>
        <v>0</v>
      </c>
      <c r="V27" s="36">
        <f>'アルミ(月別集計)'!P37</f>
        <v>0</v>
      </c>
      <c r="W27" s="188">
        <f t="shared" si="10"/>
        <v>0</v>
      </c>
      <c r="X27" s="36">
        <f>'アルミ(月別集計)'!R37</f>
        <v>0</v>
      </c>
      <c r="Y27" s="189">
        <f t="shared" si="11"/>
        <v>0</v>
      </c>
      <c r="Z27" s="36">
        <f>'アルミ(月別集計)'!S37</f>
        <v>0</v>
      </c>
      <c r="AA27" s="188">
        <f t="shared" si="12"/>
        <v>0</v>
      </c>
      <c r="AB27" s="101"/>
      <c r="AC27" s="101"/>
      <c r="AD27" s="101"/>
      <c r="AE27" s="101"/>
      <c r="AF27" s="101"/>
      <c r="AG27" s="101"/>
    </row>
    <row r="28" spans="1:33" ht="12.75">
      <c r="A28" s="147" t="str">
        <f>'アルミ(月別集計)'!A38</f>
        <v>５月</v>
      </c>
      <c r="B28" s="51">
        <f>'アルミ(月別集計)'!C38</f>
        <v>0</v>
      </c>
      <c r="C28" s="180">
        <f t="shared" si="0"/>
        <v>0</v>
      </c>
      <c r="D28" s="51">
        <f>'アルミ(月別集計)'!D38</f>
        <v>0</v>
      </c>
      <c r="E28" s="180">
        <f t="shared" si="1"/>
        <v>0</v>
      </c>
      <c r="F28" s="179">
        <f>'アルミ(月別集計)'!E38</f>
        <v>0</v>
      </c>
      <c r="G28" s="181">
        <f t="shared" si="2"/>
        <v>0</v>
      </c>
      <c r="H28" s="51">
        <f>'アルミ(月別集計)'!F38</f>
        <v>0</v>
      </c>
      <c r="I28" s="180">
        <f t="shared" si="3"/>
        <v>0</v>
      </c>
      <c r="J28" s="51">
        <f>'アルミ(月別集計)'!G38</f>
        <v>0</v>
      </c>
      <c r="K28" s="181">
        <f t="shared" si="4"/>
        <v>0</v>
      </c>
      <c r="L28" s="51">
        <f>'アルミ(月別集計)'!I38</f>
        <v>0</v>
      </c>
      <c r="M28" s="180">
        <f t="shared" si="5"/>
        <v>0</v>
      </c>
      <c r="N28" s="51">
        <f>'アルミ(月別集計)'!J38</f>
        <v>0</v>
      </c>
      <c r="O28" s="181">
        <f t="shared" si="6"/>
        <v>0</v>
      </c>
      <c r="P28" s="51">
        <f>'アルミ(月別集計)'!L38</f>
        <v>0</v>
      </c>
      <c r="Q28" s="180">
        <f t="shared" si="7"/>
        <v>0</v>
      </c>
      <c r="R28" s="51">
        <f>'アルミ(月別集計)'!M38</f>
        <v>0</v>
      </c>
      <c r="S28" s="181">
        <f t="shared" si="8"/>
        <v>0</v>
      </c>
      <c r="T28" s="51">
        <f>'アルミ(月別集計)'!O38</f>
        <v>0</v>
      </c>
      <c r="U28" s="180">
        <f t="shared" si="9"/>
        <v>0</v>
      </c>
      <c r="V28" s="51">
        <f>'アルミ(月別集計)'!P38</f>
        <v>0</v>
      </c>
      <c r="W28" s="181">
        <f t="shared" si="10"/>
        <v>0</v>
      </c>
      <c r="X28" s="51">
        <f>'アルミ(月別集計)'!R38</f>
        <v>0</v>
      </c>
      <c r="Y28" s="180">
        <f t="shared" si="11"/>
        <v>0</v>
      </c>
      <c r="Z28" s="51">
        <f>'アルミ(月別集計)'!S38</f>
        <v>0</v>
      </c>
      <c r="AA28" s="181">
        <f t="shared" si="12"/>
        <v>0</v>
      </c>
      <c r="AB28" s="101"/>
      <c r="AC28" s="101"/>
      <c r="AD28" s="101"/>
      <c r="AE28" s="101"/>
      <c r="AF28" s="101"/>
      <c r="AG28" s="101"/>
    </row>
    <row r="29" spans="1:33" ht="12.75">
      <c r="A29" s="124" t="str">
        <f>'アルミ(月別集計)'!A39</f>
        <v>６月</v>
      </c>
      <c r="B29" s="36">
        <f>'アルミ(月別集計)'!C39</f>
        <v>0</v>
      </c>
      <c r="C29" s="189">
        <f t="shared" si="0"/>
        <v>0</v>
      </c>
      <c r="D29" s="36">
        <f>'アルミ(月別集計)'!D39</f>
        <v>0</v>
      </c>
      <c r="E29" s="189">
        <f t="shared" si="1"/>
        <v>0</v>
      </c>
      <c r="F29" s="50">
        <f>'アルミ(月別集計)'!E39</f>
        <v>0</v>
      </c>
      <c r="G29" s="188">
        <f t="shared" si="2"/>
        <v>0</v>
      </c>
      <c r="H29" s="36">
        <f>'アルミ(月別集計)'!F39</f>
        <v>0</v>
      </c>
      <c r="I29" s="189">
        <f t="shared" si="3"/>
        <v>0</v>
      </c>
      <c r="J29" s="36">
        <f>'アルミ(月別集計)'!G39</f>
        <v>0</v>
      </c>
      <c r="K29" s="188">
        <f t="shared" si="4"/>
        <v>0</v>
      </c>
      <c r="L29" s="36">
        <f>'アルミ(月別集計)'!I39</f>
        <v>0</v>
      </c>
      <c r="M29" s="189">
        <f t="shared" si="5"/>
        <v>0</v>
      </c>
      <c r="N29" s="36">
        <f>'アルミ(月別集計)'!J39</f>
        <v>0</v>
      </c>
      <c r="O29" s="188">
        <f t="shared" si="6"/>
        <v>0</v>
      </c>
      <c r="P29" s="36">
        <f>'アルミ(月別集計)'!L39</f>
        <v>0</v>
      </c>
      <c r="Q29" s="189">
        <f t="shared" si="7"/>
        <v>0</v>
      </c>
      <c r="R29" s="36">
        <f>'アルミ(月別集計)'!M39</f>
        <v>0</v>
      </c>
      <c r="S29" s="188">
        <f t="shared" si="8"/>
        <v>0</v>
      </c>
      <c r="T29" s="36">
        <f>'アルミ(月別集計)'!O39</f>
        <v>0</v>
      </c>
      <c r="U29" s="189">
        <f t="shared" si="9"/>
        <v>0</v>
      </c>
      <c r="V29" s="36">
        <f>'アルミ(月別集計)'!P39</f>
        <v>0</v>
      </c>
      <c r="W29" s="188">
        <f>V29/V12</f>
        <v>0</v>
      </c>
      <c r="X29" s="36">
        <f>'アルミ(月別集計)'!R39</f>
        <v>0</v>
      </c>
      <c r="Y29" s="189">
        <f t="shared" si="11"/>
        <v>0</v>
      </c>
      <c r="Z29" s="36">
        <f>'アルミ(月別集計)'!S39</f>
        <v>0</v>
      </c>
      <c r="AA29" s="188">
        <f t="shared" si="12"/>
        <v>0</v>
      </c>
      <c r="AB29" s="101"/>
      <c r="AC29" s="101"/>
      <c r="AD29" s="101"/>
      <c r="AE29" s="101"/>
      <c r="AF29" s="101"/>
      <c r="AG29" s="101"/>
    </row>
    <row r="30" spans="1:33" ht="12.75">
      <c r="A30" s="147" t="str">
        <f>'アルミ(月別集計)'!A40</f>
        <v>７月</v>
      </c>
      <c r="B30" s="51">
        <f>'アルミ(月別集計)'!C40</f>
        <v>0</v>
      </c>
      <c r="C30" s="180">
        <f t="shared" si="0"/>
        <v>0</v>
      </c>
      <c r="D30" s="51">
        <f>'アルミ(月別集計)'!D40</f>
        <v>0</v>
      </c>
      <c r="E30" s="180">
        <f t="shared" si="1"/>
        <v>0</v>
      </c>
      <c r="F30" s="179">
        <f>'アルミ(月別集計)'!E40</f>
        <v>0</v>
      </c>
      <c r="G30" s="181">
        <f t="shared" si="2"/>
        <v>0</v>
      </c>
      <c r="H30" s="51">
        <f>'アルミ(月別集計)'!F40</f>
        <v>0</v>
      </c>
      <c r="I30" s="180">
        <f t="shared" si="3"/>
        <v>0</v>
      </c>
      <c r="J30" s="51">
        <f>'アルミ(月別集計)'!G40</f>
        <v>0</v>
      </c>
      <c r="K30" s="181">
        <f t="shared" si="4"/>
        <v>0</v>
      </c>
      <c r="L30" s="51">
        <f>'アルミ(月別集計)'!I40</f>
        <v>0</v>
      </c>
      <c r="M30" s="180">
        <f t="shared" si="5"/>
        <v>0</v>
      </c>
      <c r="N30" s="51">
        <f>'アルミ(月別集計)'!J40</f>
        <v>0</v>
      </c>
      <c r="O30" s="181">
        <f t="shared" si="6"/>
        <v>0</v>
      </c>
      <c r="P30" s="51">
        <f>'アルミ(月別集計)'!L40</f>
        <v>0</v>
      </c>
      <c r="Q30" s="180">
        <f t="shared" si="7"/>
        <v>0</v>
      </c>
      <c r="R30" s="51">
        <f>'アルミ(月別集計)'!M40</f>
        <v>0</v>
      </c>
      <c r="S30" s="181">
        <f t="shared" si="8"/>
        <v>0</v>
      </c>
      <c r="T30" s="51">
        <f>'アルミ(月別集計)'!O40</f>
        <v>0</v>
      </c>
      <c r="U30" s="180">
        <f t="shared" si="9"/>
        <v>0</v>
      </c>
      <c r="V30" s="51">
        <f>'アルミ(月別集計)'!P40</f>
        <v>0</v>
      </c>
      <c r="W30" s="181">
        <f t="shared" si="10"/>
        <v>0</v>
      </c>
      <c r="X30" s="51">
        <f>'アルミ(月別集計)'!R40</f>
        <v>0</v>
      </c>
      <c r="Y30" s="180">
        <f t="shared" si="11"/>
        <v>0</v>
      </c>
      <c r="Z30" s="51">
        <f>'アルミ(月別集計)'!S40</f>
        <v>0</v>
      </c>
      <c r="AA30" s="181">
        <f t="shared" si="12"/>
        <v>0</v>
      </c>
      <c r="AB30" s="101"/>
      <c r="AC30" s="101"/>
      <c r="AD30" s="101"/>
      <c r="AE30" s="101"/>
      <c r="AF30" s="101"/>
      <c r="AG30" s="101"/>
    </row>
    <row r="31" spans="1:33" ht="12.75">
      <c r="A31" s="124" t="str">
        <f>'アルミ(月別集計)'!A41</f>
        <v>８月</v>
      </c>
      <c r="B31" s="36">
        <f>'アルミ(月別集計)'!C41</f>
        <v>0</v>
      </c>
      <c r="C31" s="189">
        <f t="shared" si="0"/>
        <v>0</v>
      </c>
      <c r="D31" s="36">
        <f>'アルミ(月別集計)'!D41</f>
        <v>0</v>
      </c>
      <c r="E31" s="189">
        <f t="shared" si="1"/>
        <v>0</v>
      </c>
      <c r="F31" s="50">
        <f>'アルミ(月別集計)'!E41</f>
        <v>0</v>
      </c>
      <c r="G31" s="188">
        <f t="shared" si="2"/>
        <v>0</v>
      </c>
      <c r="H31" s="36">
        <f>'アルミ(月別集計)'!F41</f>
        <v>0</v>
      </c>
      <c r="I31" s="189">
        <f t="shared" si="3"/>
        <v>0</v>
      </c>
      <c r="J31" s="36">
        <f>'アルミ(月別集計)'!G41</f>
        <v>0</v>
      </c>
      <c r="K31" s="188">
        <f t="shared" si="4"/>
        <v>0</v>
      </c>
      <c r="L31" s="36">
        <f>'アルミ(月別集計)'!I41</f>
        <v>0</v>
      </c>
      <c r="M31" s="189">
        <f t="shared" si="5"/>
        <v>0</v>
      </c>
      <c r="N31" s="36">
        <f>'アルミ(月別集計)'!J41</f>
        <v>0</v>
      </c>
      <c r="O31" s="188">
        <f t="shared" si="6"/>
        <v>0</v>
      </c>
      <c r="P31" s="36">
        <f>'アルミ(月別集計)'!L41</f>
        <v>0</v>
      </c>
      <c r="Q31" s="189">
        <f t="shared" si="7"/>
        <v>0</v>
      </c>
      <c r="R31" s="36">
        <f>'アルミ(月別集計)'!M41</f>
        <v>0</v>
      </c>
      <c r="S31" s="188">
        <f t="shared" si="8"/>
        <v>0</v>
      </c>
      <c r="T31" s="36">
        <f>'アルミ(月別集計)'!O41</f>
        <v>0</v>
      </c>
      <c r="U31" s="189">
        <f t="shared" si="9"/>
        <v>0</v>
      </c>
      <c r="V31" s="36">
        <f>'アルミ(月別集計)'!P41</f>
        <v>0</v>
      </c>
      <c r="W31" s="188">
        <f t="shared" si="10"/>
        <v>0</v>
      </c>
      <c r="X31" s="36">
        <f>'アルミ(月別集計)'!R41</f>
        <v>0</v>
      </c>
      <c r="Y31" s="189">
        <f t="shared" si="11"/>
        <v>0</v>
      </c>
      <c r="Z31" s="36">
        <f>'アルミ(月別集計)'!S41</f>
        <v>0</v>
      </c>
      <c r="AA31" s="188">
        <f t="shared" si="12"/>
        <v>0</v>
      </c>
      <c r="AB31" s="101"/>
      <c r="AC31" s="101"/>
      <c r="AD31" s="101"/>
      <c r="AE31" s="101"/>
      <c r="AF31" s="101"/>
      <c r="AG31" s="101"/>
    </row>
    <row r="32" spans="1:33" ht="12.75">
      <c r="A32" s="147" t="str">
        <f>'アルミ(月別集計)'!A42</f>
        <v>９月</v>
      </c>
      <c r="B32" s="51">
        <f>'アルミ(月別集計)'!C42</f>
        <v>0</v>
      </c>
      <c r="C32" s="180">
        <f>B32/B15</f>
        <v>0</v>
      </c>
      <c r="D32" s="51">
        <f>'アルミ(月別集計)'!D42</f>
        <v>0</v>
      </c>
      <c r="E32" s="180">
        <f>D32/D15</f>
        <v>0</v>
      </c>
      <c r="F32" s="179">
        <f>'アルミ(月別集計)'!E42</f>
        <v>0</v>
      </c>
      <c r="G32" s="181">
        <f>F32/F15</f>
        <v>0</v>
      </c>
      <c r="H32" s="51">
        <f>'アルミ(月別集計)'!F42</f>
        <v>0</v>
      </c>
      <c r="I32" s="180">
        <f>H32/H15</f>
        <v>0</v>
      </c>
      <c r="J32" s="51">
        <f>'アルミ(月別集計)'!G42</f>
        <v>0</v>
      </c>
      <c r="K32" s="181">
        <f>J32/J15</f>
        <v>0</v>
      </c>
      <c r="L32" s="51">
        <f>'アルミ(月別集計)'!I42</f>
        <v>0</v>
      </c>
      <c r="M32" s="180">
        <f>L32/L15</f>
        <v>0</v>
      </c>
      <c r="N32" s="51">
        <f>'アルミ(月別集計)'!J42</f>
        <v>0</v>
      </c>
      <c r="O32" s="181">
        <f>N32/N15</f>
        <v>0</v>
      </c>
      <c r="P32" s="51">
        <f>'アルミ(月別集計)'!L42</f>
        <v>0</v>
      </c>
      <c r="Q32" s="180">
        <f>P32/P15</f>
        <v>0</v>
      </c>
      <c r="R32" s="51">
        <f>'アルミ(月別集計)'!M42</f>
        <v>0</v>
      </c>
      <c r="S32" s="181">
        <f>R32/R15</f>
        <v>0</v>
      </c>
      <c r="T32" s="51">
        <f>'アルミ(月別集計)'!O42</f>
        <v>0</v>
      </c>
      <c r="U32" s="180">
        <f>T32/T15</f>
        <v>0</v>
      </c>
      <c r="V32" s="51">
        <f>'アルミ(月別集計)'!P42</f>
        <v>0</v>
      </c>
      <c r="W32" s="181">
        <f>V32/V15</f>
        <v>0</v>
      </c>
      <c r="X32" s="51">
        <f>'アルミ(月別集計)'!R42</f>
        <v>0</v>
      </c>
      <c r="Y32" s="180">
        <f>X32/X15</f>
        <v>0</v>
      </c>
      <c r="Z32" s="51">
        <f>'アルミ(月別集計)'!S42</f>
        <v>0</v>
      </c>
      <c r="AA32" s="181">
        <f>Z32/Z15</f>
        <v>0</v>
      </c>
      <c r="AB32" s="101"/>
      <c r="AC32" s="101"/>
      <c r="AD32" s="101"/>
      <c r="AE32" s="101"/>
      <c r="AF32" s="101"/>
      <c r="AG32" s="101"/>
    </row>
    <row r="33" spans="1:33" ht="12.75">
      <c r="A33" s="124" t="str">
        <f>'アルミ(月別集計)'!A43</f>
        <v>１０月</v>
      </c>
      <c r="B33" s="36">
        <f>'アルミ(月別集計)'!C43</f>
        <v>0</v>
      </c>
      <c r="C33" s="189">
        <f>B33/B16</f>
        <v>0</v>
      </c>
      <c r="D33" s="36">
        <f>'アルミ(月別集計)'!D43</f>
        <v>0</v>
      </c>
      <c r="E33" s="189">
        <f>D33/D16</f>
        <v>0</v>
      </c>
      <c r="F33" s="50">
        <f>'アルミ(月別集計)'!E43</f>
        <v>0</v>
      </c>
      <c r="G33" s="188">
        <f>F33/F16</f>
        <v>0</v>
      </c>
      <c r="H33" s="36">
        <f>'アルミ(月別集計)'!F43</f>
        <v>0</v>
      </c>
      <c r="I33" s="189">
        <f>H33/H16</f>
        <v>0</v>
      </c>
      <c r="J33" s="36">
        <f>'アルミ(月別集計)'!G43</f>
        <v>0</v>
      </c>
      <c r="K33" s="188">
        <f>J33/J16</f>
        <v>0</v>
      </c>
      <c r="L33" s="36">
        <f>'アルミ(月別集計)'!I43</f>
        <v>0</v>
      </c>
      <c r="M33" s="189">
        <f>L33/L16</f>
        <v>0</v>
      </c>
      <c r="N33" s="36">
        <f>'アルミ(月別集計)'!J43</f>
        <v>0</v>
      </c>
      <c r="O33" s="188">
        <f>N33/N16</f>
        <v>0</v>
      </c>
      <c r="P33" s="36">
        <f>'アルミ(月別集計)'!L43</f>
        <v>0</v>
      </c>
      <c r="Q33" s="189">
        <f>P33/P16</f>
        <v>0</v>
      </c>
      <c r="R33" s="36">
        <f>'アルミ(月別集計)'!M43</f>
        <v>0</v>
      </c>
      <c r="S33" s="188">
        <f>R33/R16</f>
        <v>0</v>
      </c>
      <c r="T33" s="36">
        <f>'アルミ(月別集計)'!O43</f>
        <v>0</v>
      </c>
      <c r="U33" s="189">
        <f>T33/T16</f>
        <v>0</v>
      </c>
      <c r="V33" s="36">
        <f>'アルミ(月別集計)'!P43</f>
        <v>0</v>
      </c>
      <c r="W33" s="188">
        <f>V33/V16</f>
        <v>0</v>
      </c>
      <c r="X33" s="36">
        <f>'アルミ(月別集計)'!R43</f>
        <v>0</v>
      </c>
      <c r="Y33" s="189">
        <f>X33/X16</f>
        <v>0</v>
      </c>
      <c r="Z33" s="36">
        <f>'アルミ(月別集計)'!S43</f>
        <v>0</v>
      </c>
      <c r="AA33" s="188">
        <f>Z33/Z16</f>
        <v>0</v>
      </c>
      <c r="AB33" s="101"/>
      <c r="AC33" s="101"/>
      <c r="AD33" s="101"/>
      <c r="AE33" s="101"/>
      <c r="AF33" s="101"/>
      <c r="AG33" s="101"/>
    </row>
    <row r="34" spans="1:33" ht="12.75">
      <c r="A34" s="147" t="str">
        <f>'アルミ(月別集計)'!A44</f>
        <v>１１月</v>
      </c>
      <c r="B34" s="51">
        <f>'アルミ(月別集計)'!C44</f>
        <v>0</v>
      </c>
      <c r="C34" s="180">
        <f t="shared" si="0"/>
        <v>0</v>
      </c>
      <c r="D34" s="51">
        <f>'アルミ(月別集計)'!D44</f>
        <v>0</v>
      </c>
      <c r="E34" s="180">
        <f t="shared" si="1"/>
        <v>0</v>
      </c>
      <c r="F34" s="179">
        <f>'アルミ(月別集計)'!E44</f>
        <v>0</v>
      </c>
      <c r="G34" s="181">
        <f t="shared" si="2"/>
        <v>0</v>
      </c>
      <c r="H34" s="51">
        <f>'アルミ(月別集計)'!F44</f>
        <v>0</v>
      </c>
      <c r="I34" s="180">
        <f t="shared" si="3"/>
        <v>0</v>
      </c>
      <c r="J34" s="51">
        <f>'アルミ(月別集計)'!G44</f>
        <v>0</v>
      </c>
      <c r="K34" s="181">
        <f t="shared" si="4"/>
        <v>0</v>
      </c>
      <c r="L34" s="51">
        <f>'アルミ(月別集計)'!I44</f>
        <v>0</v>
      </c>
      <c r="M34" s="180">
        <f t="shared" si="5"/>
        <v>0</v>
      </c>
      <c r="N34" s="51">
        <f>'アルミ(月別集計)'!J44</f>
        <v>0</v>
      </c>
      <c r="O34" s="181">
        <f t="shared" si="6"/>
        <v>0</v>
      </c>
      <c r="P34" s="51">
        <f>'アルミ(月別集計)'!L44</f>
        <v>0</v>
      </c>
      <c r="Q34" s="180">
        <f t="shared" si="7"/>
        <v>0</v>
      </c>
      <c r="R34" s="51">
        <f>'アルミ(月別集計)'!M44</f>
        <v>0</v>
      </c>
      <c r="S34" s="181">
        <f t="shared" si="8"/>
        <v>0</v>
      </c>
      <c r="T34" s="51">
        <f>'アルミ(月別集計)'!O44</f>
        <v>0</v>
      </c>
      <c r="U34" s="180">
        <f t="shared" si="9"/>
        <v>0</v>
      </c>
      <c r="V34" s="51">
        <f>'アルミ(月別集計)'!P44</f>
        <v>0</v>
      </c>
      <c r="W34" s="181">
        <f t="shared" si="10"/>
        <v>0</v>
      </c>
      <c r="X34" s="51">
        <f>'アルミ(月別集計)'!R44</f>
        <v>0</v>
      </c>
      <c r="Y34" s="180">
        <f t="shared" si="11"/>
        <v>0</v>
      </c>
      <c r="Z34" s="51">
        <f>'アルミ(月別集計)'!S44</f>
        <v>0</v>
      </c>
      <c r="AA34" s="181">
        <f t="shared" si="12"/>
        <v>0</v>
      </c>
      <c r="AB34" s="101"/>
      <c r="AC34" s="101"/>
      <c r="AD34" s="101"/>
      <c r="AE34" s="101"/>
      <c r="AF34" s="101"/>
      <c r="AG34" s="101"/>
    </row>
    <row r="35" spans="1:33" ht="12.75">
      <c r="A35" s="138" t="str">
        <f>'アルミ(月別集計)'!A45</f>
        <v>１２月</v>
      </c>
      <c r="B35" s="182">
        <f>'アルミ(月別集計)'!C45</f>
        <v>0</v>
      </c>
      <c r="C35" s="191">
        <f t="shared" si="0"/>
        <v>0</v>
      </c>
      <c r="D35" s="182">
        <f>'アルミ(月別集計)'!D45</f>
        <v>0</v>
      </c>
      <c r="E35" s="191">
        <f t="shared" si="1"/>
        <v>0</v>
      </c>
      <c r="F35" s="183">
        <f>'アルミ(月別集計)'!E45</f>
        <v>0</v>
      </c>
      <c r="G35" s="190">
        <f t="shared" si="2"/>
        <v>0</v>
      </c>
      <c r="H35" s="182">
        <f>'アルミ(月別集計)'!F45</f>
        <v>0</v>
      </c>
      <c r="I35" s="191">
        <f t="shared" si="3"/>
        <v>0</v>
      </c>
      <c r="J35" s="182">
        <f>'アルミ(月別集計)'!G45</f>
        <v>0</v>
      </c>
      <c r="K35" s="190">
        <f t="shared" si="4"/>
        <v>0</v>
      </c>
      <c r="L35" s="182">
        <f>'アルミ(月別集計)'!I45</f>
        <v>0</v>
      </c>
      <c r="M35" s="191">
        <f t="shared" si="5"/>
        <v>0</v>
      </c>
      <c r="N35" s="182">
        <f>'アルミ(月別集計)'!J45</f>
        <v>0</v>
      </c>
      <c r="O35" s="190">
        <f t="shared" si="6"/>
        <v>0</v>
      </c>
      <c r="P35" s="182">
        <f>'アルミ(月別集計)'!L45</f>
        <v>0</v>
      </c>
      <c r="Q35" s="191">
        <f t="shared" si="7"/>
        <v>0</v>
      </c>
      <c r="R35" s="182">
        <f>'アルミ(月別集計)'!M45</f>
        <v>0</v>
      </c>
      <c r="S35" s="190">
        <f t="shared" si="8"/>
        <v>0</v>
      </c>
      <c r="T35" s="182">
        <f>'アルミ(月別集計)'!O45</f>
        <v>0</v>
      </c>
      <c r="U35" s="191">
        <f t="shared" si="9"/>
        <v>0</v>
      </c>
      <c r="V35" s="182">
        <f>'アルミ(月別集計)'!P45</f>
        <v>0</v>
      </c>
      <c r="W35" s="190">
        <f t="shared" si="10"/>
        <v>0</v>
      </c>
      <c r="X35" s="182">
        <f>'アルミ(月別集計)'!R45</f>
        <v>0</v>
      </c>
      <c r="Y35" s="191">
        <f t="shared" si="11"/>
        <v>0</v>
      </c>
      <c r="Z35" s="182">
        <f>'アルミ(月別集計)'!S45</f>
        <v>0</v>
      </c>
      <c r="AA35" s="190">
        <f t="shared" si="12"/>
        <v>0</v>
      </c>
      <c r="AB35" s="101"/>
      <c r="AC35" s="101"/>
      <c r="AD35" s="101"/>
      <c r="AE35" s="101"/>
      <c r="AF35" s="101"/>
      <c r="AG35" s="101"/>
    </row>
    <row r="36" spans="1:33" ht="12.75">
      <c r="A36" s="118"/>
      <c r="B36" s="90"/>
      <c r="C36" s="90"/>
      <c r="D36" s="90"/>
      <c r="E36" s="90"/>
      <c r="F36" s="118"/>
      <c r="G36" s="91"/>
      <c r="H36" s="90"/>
      <c r="I36" s="90"/>
      <c r="J36" s="90"/>
      <c r="K36" s="91"/>
      <c r="L36" s="90"/>
      <c r="M36" s="90"/>
      <c r="N36" s="90"/>
      <c r="O36" s="91"/>
      <c r="P36" s="90"/>
      <c r="Q36" s="90"/>
      <c r="R36" s="90"/>
      <c r="S36" s="91"/>
      <c r="T36" s="90"/>
      <c r="U36" s="90"/>
      <c r="V36" s="90"/>
      <c r="W36" s="91"/>
      <c r="X36" s="90"/>
      <c r="Y36" s="90"/>
      <c r="Z36" s="90"/>
      <c r="AA36" s="91"/>
      <c r="AB36" s="101"/>
      <c r="AC36" s="101"/>
      <c r="AD36" s="101"/>
      <c r="AE36" s="101"/>
      <c r="AF36" s="101"/>
      <c r="AG36" s="101"/>
    </row>
    <row r="37" spans="1:33" ht="12.75">
      <c r="A37" s="171" t="s">
        <v>19</v>
      </c>
      <c r="B37" s="92">
        <f>SUM(B24:B35)</f>
        <v>219969.00399999996</v>
      </c>
      <c r="C37" s="92"/>
      <c r="D37" s="92">
        <f>SUM(D24:D35)</f>
        <v>156433.35700000002</v>
      </c>
      <c r="E37" s="92"/>
      <c r="F37" s="144">
        <f>SUM(F24:F35)</f>
        <v>69216.781</v>
      </c>
      <c r="G37" s="93"/>
      <c r="H37" s="92">
        <f>SUM(H24:H35)</f>
        <v>7277.246</v>
      </c>
      <c r="I37" s="92"/>
      <c r="J37" s="92">
        <f>SUM(J24:J35)</f>
        <v>6985.68</v>
      </c>
      <c r="K37" s="93"/>
      <c r="L37" s="92">
        <f>SUM(L24:L35)</f>
        <v>3831.065</v>
      </c>
      <c r="M37" s="92"/>
      <c r="N37" s="92">
        <f>SUM(N24:N35)</f>
        <v>4980.675</v>
      </c>
      <c r="O37" s="93"/>
      <c r="P37" s="144">
        <f>SUM(P24:P35)</f>
        <v>194212.91100000002</v>
      </c>
      <c r="Q37" s="92"/>
      <c r="R37" s="92">
        <f>SUM(R24:R35)</f>
        <v>132712.016</v>
      </c>
      <c r="S37" s="93"/>
      <c r="T37" s="92">
        <f>SUM(T24:T35)</f>
        <v>5333.855</v>
      </c>
      <c r="U37" s="92"/>
      <c r="V37" s="92">
        <f>SUM(V24:V35)</f>
        <v>4029.4449999999997</v>
      </c>
      <c r="W37" s="93"/>
      <c r="X37" s="92">
        <f>SUM(X24:X35)</f>
        <v>9313.927</v>
      </c>
      <c r="Y37" s="92"/>
      <c r="Z37" s="92">
        <f>SUM(Z24:Z35)</f>
        <v>7725.541</v>
      </c>
      <c r="AA37" s="93"/>
      <c r="AB37" s="101"/>
      <c r="AC37" s="101"/>
      <c r="AD37" s="101"/>
      <c r="AE37" s="101"/>
      <c r="AF37" s="101"/>
      <c r="AG37" s="101"/>
    </row>
    <row r="38" spans="1:33" ht="12.75">
      <c r="A38" s="118" t="s">
        <v>71</v>
      </c>
      <c r="B38" s="192">
        <f>'アルミ(月別集計)'!C47</f>
        <v>875225.611</v>
      </c>
      <c r="C38" s="192"/>
      <c r="D38" s="192">
        <f>'アルミ(月別集計)'!D47</f>
        <v>607312.8890000001</v>
      </c>
      <c r="E38" s="192"/>
      <c r="F38" s="201">
        <f>'アルミ(月別集計)'!E47</f>
        <v>283886.722</v>
      </c>
      <c r="G38" s="192"/>
      <c r="H38" s="201">
        <f>'アルミ(月別集計)'!F47</f>
        <v>29856.595</v>
      </c>
      <c r="I38" s="192"/>
      <c r="J38" s="192">
        <f>'アルミ(月別集計)'!G47</f>
        <v>28168.976000000002</v>
      </c>
      <c r="K38" s="192"/>
      <c r="L38" s="201">
        <f>'アルミ(月別集計)'!I47</f>
        <v>16793.231</v>
      </c>
      <c r="M38" s="192"/>
      <c r="N38" s="192">
        <f>'アルミ(月別集計)'!J47</f>
        <v>21287.957</v>
      </c>
      <c r="O38" s="192"/>
      <c r="P38" s="201">
        <f>'アルミ(月別集計)'!L47</f>
        <v>771023.183</v>
      </c>
      <c r="Q38" s="192"/>
      <c r="R38" s="192">
        <f>'アルミ(月別集計)'!M47</f>
        <v>511600.788</v>
      </c>
      <c r="S38" s="192"/>
      <c r="T38" s="201">
        <f>'アルミ(月別集計)'!O47</f>
        <v>21885.793000000005</v>
      </c>
      <c r="U38" s="192"/>
      <c r="V38" s="192">
        <f>'アルミ(月別集計)'!P47</f>
        <v>16162.981</v>
      </c>
      <c r="W38" s="192"/>
      <c r="X38" s="201">
        <f>'アルミ(月別集計)'!R47</f>
        <v>35666.809</v>
      </c>
      <c r="Y38" s="192"/>
      <c r="Z38" s="192">
        <f>'アルミ(月別集計)'!S47</f>
        <v>30092.186999999998</v>
      </c>
      <c r="AA38" s="192"/>
      <c r="AB38" s="118"/>
      <c r="AC38" s="101"/>
      <c r="AD38" s="101"/>
      <c r="AE38" s="101"/>
      <c r="AF38" s="101"/>
      <c r="AG38" s="101"/>
    </row>
    <row r="39" spans="1:33" ht="12.75">
      <c r="A39" s="171" t="s">
        <v>17</v>
      </c>
      <c r="B39" s="10">
        <f>B37/$B$37</f>
        <v>1</v>
      </c>
      <c r="C39" s="10"/>
      <c r="D39" s="10">
        <f>D37/$D$37</f>
        <v>1</v>
      </c>
      <c r="E39" s="10"/>
      <c r="F39" s="13">
        <f>F37/$B$37</f>
        <v>0.314666065406197</v>
      </c>
      <c r="G39" s="11"/>
      <c r="H39" s="10">
        <f>H37/$B$37</f>
        <v>0.033083052010364156</v>
      </c>
      <c r="I39" s="10"/>
      <c r="J39" s="10">
        <f>J37/$D$37</f>
        <v>0.04465594892270962</v>
      </c>
      <c r="K39" s="11"/>
      <c r="L39" s="10">
        <f>L37/$B$37</f>
        <v>0.01741638562858611</v>
      </c>
      <c r="M39" s="10"/>
      <c r="N39" s="10">
        <f>N37/$D$37</f>
        <v>0.0318389574673642</v>
      </c>
      <c r="O39" s="11"/>
      <c r="P39" s="13">
        <f>P37/$B$37</f>
        <v>0.8829103531332081</v>
      </c>
      <c r="Q39" s="10"/>
      <c r="R39" s="10">
        <f>R37/$D$37</f>
        <v>0.848361363235336</v>
      </c>
      <c r="S39" s="11"/>
      <c r="T39" s="10">
        <f>T37/$B$37</f>
        <v>0.024248211807150796</v>
      </c>
      <c r="U39" s="10"/>
      <c r="V39" s="10">
        <f>V37/$D$37</f>
        <v>0.02575822111904176</v>
      </c>
      <c r="W39" s="11"/>
      <c r="X39" s="10">
        <f>X37/$B$37</f>
        <v>0.04234199742069115</v>
      </c>
      <c r="Y39" s="10"/>
      <c r="Z39" s="10">
        <f>Z37/$D$37</f>
        <v>0.04938550925554835</v>
      </c>
      <c r="AA39" s="11"/>
      <c r="AB39" s="101"/>
      <c r="AC39" s="101"/>
      <c r="AD39" s="101"/>
      <c r="AE39" s="101"/>
      <c r="AF39" s="101"/>
      <c r="AG39" s="101"/>
    </row>
    <row r="40" spans="1:33" ht="12.75">
      <c r="A40" s="149" t="s">
        <v>18</v>
      </c>
      <c r="B40" s="40">
        <f>B37/B38</f>
        <v>0.25132834464095677</v>
      </c>
      <c r="C40" s="40"/>
      <c r="D40" s="40">
        <f>D37/D38</f>
        <v>0.25758280424046787</v>
      </c>
      <c r="E40" s="40"/>
      <c r="F40" s="194">
        <f>F37/F38</f>
        <v>0.24381831074156401</v>
      </c>
      <c r="G40" s="41"/>
      <c r="H40" s="40">
        <f>H37/H38</f>
        <v>0.2437399844155035</v>
      </c>
      <c r="I40" s="40"/>
      <c r="J40" s="40">
        <f>J37/J38</f>
        <v>0.24799197528515057</v>
      </c>
      <c r="K40" s="41"/>
      <c r="L40" s="40">
        <f>L37/L38</f>
        <v>0.2281315013174058</v>
      </c>
      <c r="M40" s="40"/>
      <c r="N40" s="40">
        <f>N37/N38</f>
        <v>0.2339667916465634</v>
      </c>
      <c r="O40" s="41"/>
      <c r="P40" s="194">
        <f>P37/P38</f>
        <v>0.2518898462226914</v>
      </c>
      <c r="Q40" s="40"/>
      <c r="R40" s="40">
        <f>R37/R38</f>
        <v>0.2594054174912647</v>
      </c>
      <c r="S40" s="41"/>
      <c r="T40" s="40">
        <f>T37/T38</f>
        <v>0.2437131247654585</v>
      </c>
      <c r="U40" s="40"/>
      <c r="V40" s="40">
        <f>V37/V38</f>
        <v>0.24930085607351762</v>
      </c>
      <c r="W40" s="41"/>
      <c r="X40" s="40">
        <f>X37/X38</f>
        <v>0.26113709807905716</v>
      </c>
      <c r="Y40" s="40"/>
      <c r="Z40" s="40">
        <f>Z37/Z38</f>
        <v>0.2567291303885623</v>
      </c>
      <c r="AA40" s="41"/>
      <c r="AB40" s="101"/>
      <c r="AC40" s="101"/>
      <c r="AD40" s="101"/>
      <c r="AE40" s="101"/>
      <c r="AF40" s="101"/>
      <c r="AG40" s="101"/>
    </row>
    <row r="41" spans="1:33" ht="12.75">
      <c r="A41" s="320"/>
      <c r="B41" s="101" t="s">
        <v>84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14.25">
      <c r="A42" s="321"/>
      <c r="B42" s="213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321"/>
      <c r="B43" s="101"/>
      <c r="C43" s="101"/>
      <c r="D43" s="101"/>
      <c r="E43" s="101"/>
      <c r="F43" s="101"/>
      <c r="G43" s="101"/>
      <c r="H43" s="101"/>
      <c r="I43" s="101"/>
      <c r="J43" s="273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32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32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32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32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32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32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2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32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32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32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32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32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view="pageBreakPreview" zoomScale="60" zoomScaleNormal="90" zoomScalePageLayoutView="0" workbookViewId="0" topLeftCell="A1">
      <selection activeCell="B42" sqref="B42"/>
    </sheetView>
  </sheetViews>
  <sheetFormatPr defaultColWidth="9.00390625" defaultRowHeight="13.5"/>
  <cols>
    <col min="1" max="1" width="12.50390625" style="0" customWidth="1"/>
    <col min="2" max="2" width="8.625" style="0" customWidth="1"/>
    <col min="3" max="3" width="6.875" style="0" customWidth="1"/>
    <col min="4" max="4" width="8.625" style="0" customWidth="1"/>
    <col min="5" max="5" width="7.125" style="0" customWidth="1"/>
    <col min="6" max="6" width="8.625" style="0" customWidth="1"/>
    <col min="7" max="7" width="7.25390625" style="0" customWidth="1"/>
    <col min="8" max="8" width="8.625" style="0" customWidth="1"/>
    <col min="9" max="9" width="6.125" style="0" customWidth="1"/>
    <col min="10" max="10" width="8.625" style="0" customWidth="1"/>
    <col min="11" max="11" width="6.125" style="0" customWidth="1"/>
    <col min="12" max="12" width="8.625" style="0" customWidth="1"/>
    <col min="13" max="13" width="6.125" style="0" customWidth="1"/>
    <col min="14" max="14" width="8.625" style="0" customWidth="1"/>
    <col min="15" max="15" width="6.125" style="0" customWidth="1"/>
    <col min="16" max="16" width="9.25390625" style="0" bestFit="1" customWidth="1"/>
    <col min="17" max="17" width="7.25390625" style="0" customWidth="1"/>
    <col min="18" max="18" width="9.25390625" style="0" bestFit="1" customWidth="1"/>
    <col min="19" max="19" width="7.00390625" style="0" customWidth="1"/>
    <col min="20" max="20" width="8.625" style="0" customWidth="1"/>
    <col min="21" max="21" width="6.125" style="0" customWidth="1"/>
    <col min="22" max="22" width="8.625" style="0" customWidth="1"/>
    <col min="23" max="23" width="6.125" style="0" customWidth="1"/>
    <col min="24" max="24" width="8.625" style="0" customWidth="1"/>
    <col min="25" max="25" width="6.125" style="0" customWidth="1"/>
    <col min="26" max="26" width="8.625" style="0" customWidth="1"/>
    <col min="27" max="27" width="6.125" style="0" customWidth="1"/>
  </cols>
  <sheetData>
    <row r="1" spans="1:33" ht="15.75">
      <c r="A1" s="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 t="s">
        <v>87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</row>
    <row r="3" spans="1:33" ht="12.75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 t="s">
        <v>94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33" ht="12.75">
      <c r="A4" s="148"/>
      <c r="B4" s="83" t="s">
        <v>38</v>
      </c>
      <c r="C4" s="83"/>
      <c r="D4" s="83"/>
      <c r="E4" s="83"/>
      <c r="F4" s="148" t="s">
        <v>40</v>
      </c>
      <c r="G4" s="84"/>
      <c r="H4" s="83" t="s">
        <v>42</v>
      </c>
      <c r="I4" s="83"/>
      <c r="J4" s="83"/>
      <c r="K4" s="84"/>
      <c r="L4" s="83" t="s">
        <v>44</v>
      </c>
      <c r="M4" s="83"/>
      <c r="N4" s="83"/>
      <c r="O4" s="84"/>
      <c r="P4" s="83" t="s">
        <v>46</v>
      </c>
      <c r="Q4" s="83"/>
      <c r="R4" s="83"/>
      <c r="S4" s="84"/>
      <c r="T4" s="83" t="s">
        <v>48</v>
      </c>
      <c r="U4" s="83"/>
      <c r="V4" s="83"/>
      <c r="W4" s="84"/>
      <c r="X4" s="83" t="s">
        <v>50</v>
      </c>
      <c r="Y4" s="83"/>
      <c r="Z4" s="83"/>
      <c r="AA4" s="84"/>
      <c r="AB4" s="101"/>
      <c r="AC4" s="101"/>
      <c r="AD4" s="101"/>
      <c r="AE4" s="101"/>
      <c r="AF4" s="101"/>
      <c r="AG4" s="101"/>
    </row>
    <row r="5" spans="1:33" ht="12.75">
      <c r="A5" s="149"/>
      <c r="B5" s="150" t="s">
        <v>52</v>
      </c>
      <c r="C5" s="8" t="s">
        <v>36</v>
      </c>
      <c r="D5" s="150" t="s">
        <v>53</v>
      </c>
      <c r="E5" s="8" t="s">
        <v>36</v>
      </c>
      <c r="F5" s="149" t="s">
        <v>52</v>
      </c>
      <c r="G5" s="9" t="s">
        <v>36</v>
      </c>
      <c r="H5" s="150" t="s">
        <v>52</v>
      </c>
      <c r="I5" s="8" t="s">
        <v>36</v>
      </c>
      <c r="J5" s="150" t="s">
        <v>53</v>
      </c>
      <c r="K5" s="9" t="s">
        <v>36</v>
      </c>
      <c r="L5" s="150" t="s">
        <v>52</v>
      </c>
      <c r="M5" s="8" t="s">
        <v>36</v>
      </c>
      <c r="N5" s="150" t="s">
        <v>53</v>
      </c>
      <c r="O5" s="9" t="s">
        <v>36</v>
      </c>
      <c r="P5" s="150" t="s">
        <v>52</v>
      </c>
      <c r="Q5" s="8" t="s">
        <v>36</v>
      </c>
      <c r="R5" s="150" t="s">
        <v>53</v>
      </c>
      <c r="S5" s="9" t="s">
        <v>36</v>
      </c>
      <c r="T5" s="150" t="s">
        <v>52</v>
      </c>
      <c r="U5" s="8" t="s">
        <v>36</v>
      </c>
      <c r="V5" s="150" t="s">
        <v>53</v>
      </c>
      <c r="W5" s="9" t="s">
        <v>36</v>
      </c>
      <c r="X5" s="150" t="s">
        <v>52</v>
      </c>
      <c r="Y5" s="8" t="s">
        <v>36</v>
      </c>
      <c r="Z5" s="150" t="s">
        <v>53</v>
      </c>
      <c r="AA5" s="9" t="s">
        <v>36</v>
      </c>
      <c r="AB5" s="101"/>
      <c r="AC5" s="101"/>
      <c r="AD5" s="101"/>
      <c r="AE5" s="101"/>
      <c r="AF5" s="101"/>
      <c r="AG5" s="101"/>
    </row>
    <row r="6" spans="1:33" ht="12.75">
      <c r="A6" s="166"/>
      <c r="B6" s="83"/>
      <c r="C6" s="83"/>
      <c r="D6" s="83"/>
      <c r="E6" s="83"/>
      <c r="F6" s="148"/>
      <c r="G6" s="84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4"/>
      <c r="T6" s="83"/>
      <c r="U6" s="83"/>
      <c r="V6" s="83"/>
      <c r="W6" s="84"/>
      <c r="X6" s="83"/>
      <c r="Y6" s="83"/>
      <c r="Z6" s="83"/>
      <c r="AA6" s="84"/>
      <c r="AB6" s="101"/>
      <c r="AC6" s="101"/>
      <c r="AD6" s="101"/>
      <c r="AE6" s="101"/>
      <c r="AF6" s="101"/>
      <c r="AG6" s="101"/>
    </row>
    <row r="7" spans="1:33" ht="12.75">
      <c r="A7" s="147" t="str">
        <f>'亜鉛(月別集計)'!A18</f>
        <v>令和4年１月</v>
      </c>
      <c r="B7" s="51">
        <f>+'亜鉛(月別集計)'!C18</f>
        <v>1707.602</v>
      </c>
      <c r="C7" s="180">
        <v>1.1008600469116496</v>
      </c>
      <c r="D7" s="51">
        <f>+'亜鉛(月別集計)'!D18</f>
        <v>2448.634</v>
      </c>
      <c r="E7" s="180"/>
      <c r="F7" s="179">
        <f>+'亜鉛(月別集計)'!E18</f>
        <v>755.744</v>
      </c>
      <c r="G7" s="181"/>
      <c r="H7" s="195" t="s">
        <v>66</v>
      </c>
      <c r="I7" s="196" t="s">
        <v>64</v>
      </c>
      <c r="J7" s="195" t="s">
        <v>66</v>
      </c>
      <c r="K7" s="197" t="s">
        <v>64</v>
      </c>
      <c r="L7" s="195" t="s">
        <v>66</v>
      </c>
      <c r="M7" s="196" t="s">
        <v>64</v>
      </c>
      <c r="N7" s="195" t="s">
        <v>66</v>
      </c>
      <c r="O7" s="197" t="s">
        <v>64</v>
      </c>
      <c r="P7" s="51">
        <f>+'亜鉛(月別集計)'!L18</f>
        <v>995.765</v>
      </c>
      <c r="Q7" s="180">
        <v>1.2564991334488735</v>
      </c>
      <c r="R7" s="51">
        <f>+'亜鉛(月別集計)'!M18</f>
        <v>1576.766</v>
      </c>
      <c r="S7" s="181"/>
      <c r="T7" s="195" t="s">
        <v>66</v>
      </c>
      <c r="U7" s="196" t="s">
        <v>64</v>
      </c>
      <c r="V7" s="195" t="s">
        <v>66</v>
      </c>
      <c r="W7" s="197" t="s">
        <v>64</v>
      </c>
      <c r="X7" s="195" t="s">
        <v>66</v>
      </c>
      <c r="Y7" s="196" t="s">
        <v>64</v>
      </c>
      <c r="Z7" s="195" t="s">
        <v>66</v>
      </c>
      <c r="AA7" s="197" t="s">
        <v>64</v>
      </c>
      <c r="AB7" s="101"/>
      <c r="AC7" s="101"/>
      <c r="AD7" s="101"/>
      <c r="AE7" s="101"/>
      <c r="AF7" s="101"/>
      <c r="AG7" s="101"/>
    </row>
    <row r="8" spans="1:33" ht="12.75">
      <c r="A8" s="124" t="str">
        <f>'亜鉛(月別集計)'!A19</f>
        <v>２月</v>
      </c>
      <c r="B8" s="36">
        <f>+'亜鉛(月別集計)'!C19</f>
        <v>1289.963</v>
      </c>
      <c r="C8" s="177">
        <v>0.9870126397178992</v>
      </c>
      <c r="D8" s="36">
        <f>+'亜鉛(月別集計)'!D19</f>
        <v>2961.77</v>
      </c>
      <c r="E8" s="177"/>
      <c r="F8" s="50">
        <f>+'亜鉛(月別集計)'!E19</f>
        <v>562.692</v>
      </c>
      <c r="G8" s="178"/>
      <c r="H8" s="36"/>
      <c r="I8" s="177"/>
      <c r="J8" s="36"/>
      <c r="K8" s="178"/>
      <c r="L8" s="36"/>
      <c r="M8" s="177"/>
      <c r="N8" s="36"/>
      <c r="O8" s="178"/>
      <c r="P8" s="36">
        <f>+'亜鉛(月別集計)'!L19</f>
        <v>586.75</v>
      </c>
      <c r="Q8" s="189">
        <v>1.2678062678062678</v>
      </c>
      <c r="R8" s="36">
        <f>+'亜鉛(月別集計)'!M19</f>
        <v>2057.679</v>
      </c>
      <c r="S8" s="188"/>
      <c r="T8" s="36"/>
      <c r="U8" s="177"/>
      <c r="V8" s="36"/>
      <c r="W8" s="178"/>
      <c r="X8" s="36"/>
      <c r="Y8" s="177"/>
      <c r="Z8" s="36"/>
      <c r="AA8" s="178"/>
      <c r="AB8" s="101"/>
      <c r="AC8" s="101"/>
      <c r="AD8" s="101"/>
      <c r="AE8" s="101"/>
      <c r="AF8" s="101"/>
      <c r="AG8" s="101"/>
    </row>
    <row r="9" spans="1:33" ht="12.75">
      <c r="A9" s="147" t="str">
        <f>'亜鉛(月別集計)'!A20</f>
        <v>３月</v>
      </c>
      <c r="B9" s="51">
        <f>+'亜鉛(月別集計)'!C20</f>
        <v>1462.51</v>
      </c>
      <c r="C9" s="180">
        <v>0.7217305360857073</v>
      </c>
      <c r="D9" s="51">
        <f>+'亜鉛(月別集計)'!D20</f>
        <v>3454.343</v>
      </c>
      <c r="E9" s="180"/>
      <c r="F9" s="179">
        <f>+'亜鉛(月別集計)'!E20</f>
        <v>691.622</v>
      </c>
      <c r="G9" s="181"/>
      <c r="H9" s="51"/>
      <c r="I9" s="180"/>
      <c r="J9" s="51"/>
      <c r="K9" s="181"/>
      <c r="L9" s="51"/>
      <c r="M9" s="180"/>
      <c r="N9" s="51"/>
      <c r="O9" s="181"/>
      <c r="P9" s="51">
        <f>+'亜鉛(月別集計)'!L20</f>
        <v>669.359</v>
      </c>
      <c r="Q9" s="180">
        <v>0.6381288614298323</v>
      </c>
      <c r="R9" s="51">
        <f>+'亜鉛(月別集計)'!M20</f>
        <v>2417.779</v>
      </c>
      <c r="S9" s="181"/>
      <c r="T9" s="51"/>
      <c r="U9" s="180"/>
      <c r="V9" s="51"/>
      <c r="W9" s="181"/>
      <c r="X9" s="51"/>
      <c r="Y9" s="180"/>
      <c r="Z9" s="51"/>
      <c r="AA9" s="181"/>
      <c r="AB9" s="101"/>
      <c r="AC9" s="101"/>
      <c r="AD9" s="101"/>
      <c r="AE9" s="101"/>
      <c r="AF9" s="101"/>
      <c r="AG9" s="101"/>
    </row>
    <row r="10" spans="1:33" ht="12.75">
      <c r="A10" s="124" t="str">
        <f>'亜鉛(月別集計)'!A21</f>
        <v>４月</v>
      </c>
      <c r="B10" s="36">
        <f>+'亜鉛(月別集計)'!C21</f>
        <v>1436.137</v>
      </c>
      <c r="C10" s="177">
        <v>0.7359131025118805</v>
      </c>
      <c r="D10" s="36">
        <f>+'亜鉛(月別集計)'!D21</f>
        <v>3023.945</v>
      </c>
      <c r="E10" s="177"/>
      <c r="F10" s="50">
        <f>+'亜鉛(月別集計)'!E21</f>
        <v>685.208</v>
      </c>
      <c r="G10" s="178"/>
      <c r="H10" s="36"/>
      <c r="I10" s="177"/>
      <c r="J10" s="36"/>
      <c r="K10" s="178"/>
      <c r="L10" s="36"/>
      <c r="M10" s="177"/>
      <c r="N10" s="36"/>
      <c r="O10" s="178"/>
      <c r="P10" s="36">
        <f>+'亜鉛(月別集計)'!L21</f>
        <v>637.229</v>
      </c>
      <c r="Q10" s="189">
        <v>0.6540921552547513</v>
      </c>
      <c r="R10" s="36">
        <f>+'亜鉛(月別集計)'!M21</f>
        <v>1895.841</v>
      </c>
      <c r="S10" s="188"/>
      <c r="T10" s="36"/>
      <c r="U10" s="177"/>
      <c r="V10" s="36"/>
      <c r="W10" s="178"/>
      <c r="X10" s="36"/>
      <c r="Y10" s="177"/>
      <c r="Z10" s="36"/>
      <c r="AA10" s="178"/>
      <c r="AB10" s="101"/>
      <c r="AC10" s="101"/>
      <c r="AD10" s="101"/>
      <c r="AE10" s="101"/>
      <c r="AF10" s="101"/>
      <c r="AG10" s="101"/>
    </row>
    <row r="11" spans="1:33" ht="12.75">
      <c r="A11" s="147" t="str">
        <f>'亜鉛(月別集計)'!A22</f>
        <v>５月</v>
      </c>
      <c r="B11" s="51">
        <f>+'亜鉛(月別集計)'!C22</f>
        <v>1210.223</v>
      </c>
      <c r="C11" s="180">
        <v>0.409250175192712</v>
      </c>
      <c r="D11" s="51">
        <f>+'亜鉛(月別集計)'!D22</f>
        <v>2701.759</v>
      </c>
      <c r="E11" s="180"/>
      <c r="F11" s="179">
        <f>+'亜鉛(月別集計)'!E22</f>
        <v>649</v>
      </c>
      <c r="G11" s="181"/>
      <c r="H11" s="51"/>
      <c r="I11" s="180"/>
      <c r="J11" s="51"/>
      <c r="K11" s="181"/>
      <c r="L11" s="51"/>
      <c r="M11" s="180"/>
      <c r="N11" s="51"/>
      <c r="O11" s="181"/>
      <c r="P11" s="51">
        <f>+'亜鉛(月別集計)'!L22</f>
        <v>442</v>
      </c>
      <c r="Q11" s="180">
        <v>0.3782808219178082</v>
      </c>
      <c r="R11" s="51">
        <f>+'亜鉛(月別集計)'!M22</f>
        <v>1672</v>
      </c>
      <c r="S11" s="181"/>
      <c r="T11" s="51"/>
      <c r="U11" s="180"/>
      <c r="V11" s="51"/>
      <c r="W11" s="181"/>
      <c r="X11" s="51"/>
      <c r="Y11" s="180"/>
      <c r="Z11" s="51"/>
      <c r="AA11" s="181"/>
      <c r="AB11" s="101"/>
      <c r="AC11" s="101"/>
      <c r="AD11" s="101"/>
      <c r="AE11" s="101"/>
      <c r="AF11" s="101"/>
      <c r="AG11" s="101"/>
    </row>
    <row r="12" spans="1:33" ht="12.75">
      <c r="A12" s="124" t="str">
        <f>'亜鉛(月別集計)'!A23</f>
        <v>６月</v>
      </c>
      <c r="B12" s="36">
        <f>+'亜鉛(月別集計)'!C23</f>
        <v>1345.737</v>
      </c>
      <c r="C12" s="177">
        <v>0.6263952724885096</v>
      </c>
      <c r="D12" s="36">
        <f>+'亜鉛(月別集計)'!D23</f>
        <v>3363.636</v>
      </c>
      <c r="E12" s="177"/>
      <c r="F12" s="50">
        <f>+'亜鉛(月別集計)'!E23</f>
        <v>645.197</v>
      </c>
      <c r="G12" s="178"/>
      <c r="H12" s="36"/>
      <c r="I12" s="177"/>
      <c r="J12" s="36"/>
      <c r="K12" s="178"/>
      <c r="L12" s="36"/>
      <c r="M12" s="177"/>
      <c r="N12" s="36"/>
      <c r="O12" s="178"/>
      <c r="P12" s="36">
        <f>+'亜鉛(月別集計)'!L23</f>
        <v>572.001</v>
      </c>
      <c r="Q12" s="189">
        <v>0.9357889784946236</v>
      </c>
      <c r="R12" s="36">
        <f>+'亜鉛(月別集計)'!M23</f>
        <v>2261.797</v>
      </c>
      <c r="S12" s="188"/>
      <c r="T12" s="36"/>
      <c r="U12" s="177"/>
      <c r="V12" s="36"/>
      <c r="W12" s="178"/>
      <c r="X12" s="36"/>
      <c r="Y12" s="177"/>
      <c r="Z12" s="36"/>
      <c r="AA12" s="178"/>
      <c r="AB12" s="101"/>
      <c r="AC12" s="101"/>
      <c r="AD12" s="101"/>
      <c r="AE12" s="101"/>
      <c r="AF12" s="101"/>
      <c r="AG12" s="101"/>
    </row>
    <row r="13" spans="1:33" ht="12.75">
      <c r="A13" s="147" t="str">
        <f>'亜鉛(月別集計)'!A24</f>
        <v>７月</v>
      </c>
      <c r="B13" s="51">
        <f>+'亜鉛(月別集計)'!C24</f>
        <v>1333.184</v>
      </c>
      <c r="C13" s="180">
        <v>0.4983984625240231</v>
      </c>
      <c r="D13" s="51">
        <f>+'亜鉛(月別集計)'!D24</f>
        <v>3770.504</v>
      </c>
      <c r="E13" s="180"/>
      <c r="F13" s="179">
        <f>+'亜鉛(月別集計)'!E24</f>
        <v>625.697</v>
      </c>
      <c r="G13" s="181"/>
      <c r="H13" s="51"/>
      <c r="I13" s="180"/>
      <c r="J13" s="51"/>
      <c r="K13" s="181"/>
      <c r="L13" s="51"/>
      <c r="M13" s="180"/>
      <c r="N13" s="51"/>
      <c r="O13" s="181"/>
      <c r="P13" s="51">
        <f>+'亜鉛(月別集計)'!L24</f>
        <v>584.187</v>
      </c>
      <c r="Q13" s="180">
        <v>0.6269880239520957</v>
      </c>
      <c r="R13" s="51">
        <f>+'亜鉛(月別集計)'!M24</f>
        <v>2750.827</v>
      </c>
      <c r="S13" s="181"/>
      <c r="T13" s="51"/>
      <c r="U13" s="180"/>
      <c r="V13" s="51"/>
      <c r="W13" s="181"/>
      <c r="X13" s="51"/>
      <c r="Y13" s="180"/>
      <c r="Z13" s="51"/>
      <c r="AA13" s="181"/>
      <c r="AB13" s="101"/>
      <c r="AC13" s="101"/>
      <c r="AD13" s="101"/>
      <c r="AE13" s="101"/>
      <c r="AF13" s="101"/>
      <c r="AG13" s="101"/>
    </row>
    <row r="14" spans="1:33" ht="12.75">
      <c r="A14" s="124" t="str">
        <f>'亜鉛(月別集計)'!A25</f>
        <v>８月</v>
      </c>
      <c r="B14" s="36">
        <f>+'亜鉛(月別集計)'!C25</f>
        <v>1103.922</v>
      </c>
      <c r="C14" s="177">
        <v>0.5774865073245952</v>
      </c>
      <c r="D14" s="36">
        <f>+'亜鉛(月別集計)'!D25</f>
        <v>2809.954</v>
      </c>
      <c r="E14" s="177"/>
      <c r="F14" s="50">
        <f>+'亜鉛(月別集計)'!E25</f>
        <v>470.606</v>
      </c>
      <c r="G14" s="178"/>
      <c r="H14" s="36"/>
      <c r="I14" s="177"/>
      <c r="J14" s="36"/>
      <c r="K14" s="178"/>
      <c r="L14" s="36"/>
      <c r="M14" s="177"/>
      <c r="N14" s="36"/>
      <c r="O14" s="178"/>
      <c r="P14" s="36">
        <f>+'亜鉛(月別集計)'!L25</f>
        <v>541.441</v>
      </c>
      <c r="Q14" s="189">
        <v>0.6094105571847507</v>
      </c>
      <c r="R14" s="36">
        <f>+'亜鉛(月別集計)'!M25</f>
        <v>1907.798</v>
      </c>
      <c r="S14" s="188"/>
      <c r="T14" s="36"/>
      <c r="U14" s="177"/>
      <c r="V14" s="36"/>
      <c r="W14" s="178"/>
      <c r="X14" s="36"/>
      <c r="Y14" s="177"/>
      <c r="Z14" s="36"/>
      <c r="AA14" s="178"/>
      <c r="AB14" s="101"/>
      <c r="AC14" s="101"/>
      <c r="AD14" s="101"/>
      <c r="AE14" s="101"/>
      <c r="AF14" s="101"/>
      <c r="AG14" s="101"/>
    </row>
    <row r="15" spans="1:33" ht="12.75">
      <c r="A15" s="147" t="str">
        <f>'亜鉛(月別集計)'!A26</f>
        <v>９月</v>
      </c>
      <c r="B15" s="51">
        <f>+'亜鉛(月別集計)'!C26</f>
        <v>1252.049</v>
      </c>
      <c r="C15" s="180">
        <v>1.039945836154367</v>
      </c>
      <c r="D15" s="51">
        <f>+'亜鉛(月別集計)'!D26</f>
        <v>2864.758</v>
      </c>
      <c r="E15" s="180"/>
      <c r="F15" s="179">
        <f>+'亜鉛(月別集計)'!E26</f>
        <v>534.8</v>
      </c>
      <c r="G15" s="181"/>
      <c r="H15" s="51"/>
      <c r="I15" s="180"/>
      <c r="J15" s="51"/>
      <c r="K15" s="181"/>
      <c r="L15" s="51"/>
      <c r="M15" s="180"/>
      <c r="N15" s="51"/>
      <c r="O15" s="181"/>
      <c r="P15" s="51">
        <f>+'亜鉛(月別集計)'!L26</f>
        <v>618.1</v>
      </c>
      <c r="Q15" s="180">
        <v>1.2088848641655885</v>
      </c>
      <c r="R15" s="51">
        <f>+'亜鉛(月別集計)'!M26</f>
        <v>1940.26</v>
      </c>
      <c r="S15" s="181"/>
      <c r="T15" s="51"/>
      <c r="U15" s="180"/>
      <c r="V15" s="51"/>
      <c r="W15" s="181"/>
      <c r="X15" s="51"/>
      <c r="Y15" s="180"/>
      <c r="Z15" s="51"/>
      <c r="AA15" s="181"/>
      <c r="AB15" s="101"/>
      <c r="AC15" s="101"/>
      <c r="AD15" s="101"/>
      <c r="AE15" s="101"/>
      <c r="AF15" s="101"/>
      <c r="AG15" s="101"/>
    </row>
    <row r="16" spans="1:33" ht="12.75">
      <c r="A16" s="124" t="str">
        <f>'亜鉛(月別集計)'!A27</f>
        <v>１０月</v>
      </c>
      <c r="B16" s="36">
        <f>+'亜鉛(月別集計)'!C27</f>
        <v>1217.81</v>
      </c>
      <c r="C16" s="177">
        <v>0.875947622329428</v>
      </c>
      <c r="D16" s="36">
        <f>+'亜鉛(月別集計)'!D27</f>
        <v>3079.711</v>
      </c>
      <c r="E16" s="177"/>
      <c r="F16" s="50">
        <f>+'亜鉛(月別集計)'!E27</f>
        <v>550.65</v>
      </c>
      <c r="G16" s="178"/>
      <c r="H16" s="36"/>
      <c r="I16" s="177"/>
      <c r="J16" s="36"/>
      <c r="K16" s="178"/>
      <c r="L16" s="36"/>
      <c r="M16" s="177"/>
      <c r="N16" s="36"/>
      <c r="O16" s="178"/>
      <c r="P16" s="36">
        <f>+'亜鉛(月別集計)'!L27</f>
        <v>551.763</v>
      </c>
      <c r="Q16" s="189">
        <v>0.8239637305699482</v>
      </c>
      <c r="R16" s="36">
        <f>+'亜鉛(月別集計)'!M27</f>
        <v>2116.471</v>
      </c>
      <c r="S16" s="188"/>
      <c r="T16" s="36"/>
      <c r="U16" s="177"/>
      <c r="V16" s="36"/>
      <c r="W16" s="178"/>
      <c r="X16" s="36"/>
      <c r="Y16" s="177"/>
      <c r="Z16" s="36"/>
      <c r="AA16" s="178"/>
      <c r="AB16" s="101"/>
      <c r="AC16" s="101"/>
      <c r="AD16" s="101"/>
      <c r="AE16" s="101"/>
      <c r="AF16" s="101"/>
      <c r="AG16" s="101"/>
    </row>
    <row r="17" spans="1:33" ht="12.75">
      <c r="A17" s="147" t="str">
        <f>'亜鉛(月別集計)'!A28</f>
        <v>１１月</v>
      </c>
      <c r="B17" s="51">
        <f>+'亜鉛(月別集計)'!C28</f>
        <v>1258.535</v>
      </c>
      <c r="C17" s="180">
        <v>1.0488505747126438</v>
      </c>
      <c r="D17" s="51">
        <f>+'亜鉛(月別集計)'!D28</f>
        <v>3055.2</v>
      </c>
      <c r="E17" s="180"/>
      <c r="F17" s="179">
        <f>+'亜鉛(月別集計)'!E28</f>
        <v>540.424</v>
      </c>
      <c r="G17" s="181"/>
      <c r="H17" s="51"/>
      <c r="I17" s="180"/>
      <c r="J17" s="51"/>
      <c r="K17" s="181"/>
      <c r="L17" s="51"/>
      <c r="M17" s="180"/>
      <c r="N17" s="51"/>
      <c r="O17" s="181"/>
      <c r="P17" s="51">
        <f>+'亜鉛(月別集計)'!L28</f>
        <v>641.36</v>
      </c>
      <c r="Q17" s="180">
        <v>1.0971871584699453</v>
      </c>
      <c r="R17" s="51">
        <f>+'亜鉛(月別集計)'!M28</f>
        <v>2181.179</v>
      </c>
      <c r="S17" s="181"/>
      <c r="T17" s="51"/>
      <c r="U17" s="180"/>
      <c r="V17" s="51"/>
      <c r="W17" s="181"/>
      <c r="X17" s="51"/>
      <c r="Y17" s="180"/>
      <c r="Z17" s="51"/>
      <c r="AA17" s="181"/>
      <c r="AB17" s="101"/>
      <c r="AC17" s="101"/>
      <c r="AD17" s="101"/>
      <c r="AE17" s="101"/>
      <c r="AF17" s="101"/>
      <c r="AG17" s="101"/>
    </row>
    <row r="18" spans="1:33" ht="12.75">
      <c r="A18" s="138" t="str">
        <f>'亜鉛(月別集計)'!A29</f>
        <v>１２月</v>
      </c>
      <c r="B18" s="182">
        <f>+'亜鉛(月別集計)'!C29</f>
        <v>1117.595</v>
      </c>
      <c r="C18" s="40">
        <v>0.8687546607009694</v>
      </c>
      <c r="D18" s="182">
        <f>+'亜鉛(月別集計)'!D29</f>
        <v>2654.992</v>
      </c>
      <c r="E18" s="40"/>
      <c r="F18" s="183">
        <f>+'亜鉛(月別集計)'!E29</f>
        <v>440.414</v>
      </c>
      <c r="G18" s="41"/>
      <c r="H18" s="182"/>
      <c r="I18" s="40"/>
      <c r="J18" s="182"/>
      <c r="K18" s="41"/>
      <c r="L18" s="182"/>
      <c r="M18" s="40"/>
      <c r="N18" s="182"/>
      <c r="O18" s="41"/>
      <c r="P18" s="182">
        <f>+'亜鉛(月別集計)'!L29</f>
        <v>523.186</v>
      </c>
      <c r="Q18" s="191">
        <v>0.8444032496307237</v>
      </c>
      <c r="R18" s="182">
        <f>+'亜鉛(月別集計)'!M29</f>
        <v>1777.858</v>
      </c>
      <c r="S18" s="190"/>
      <c r="T18" s="182"/>
      <c r="U18" s="40"/>
      <c r="V18" s="182"/>
      <c r="W18" s="41"/>
      <c r="X18" s="182"/>
      <c r="Y18" s="40"/>
      <c r="Z18" s="182"/>
      <c r="AA18" s="41"/>
      <c r="AB18" s="90"/>
      <c r="AC18" s="101"/>
      <c r="AD18" s="101"/>
      <c r="AE18" s="101"/>
      <c r="AF18" s="101"/>
      <c r="AG18" s="101"/>
    </row>
    <row r="19" spans="1:33" ht="12.75">
      <c r="A19" s="118"/>
      <c r="B19" s="36"/>
      <c r="C19" s="177"/>
      <c r="D19" s="36"/>
      <c r="E19" s="177"/>
      <c r="F19" s="50"/>
      <c r="G19" s="178"/>
      <c r="H19" s="36"/>
      <c r="I19" s="177"/>
      <c r="J19" s="36"/>
      <c r="K19" s="178"/>
      <c r="L19" s="36"/>
      <c r="M19" s="177"/>
      <c r="N19" s="36"/>
      <c r="O19" s="178"/>
      <c r="P19" s="36"/>
      <c r="Q19" s="189"/>
      <c r="R19" s="36"/>
      <c r="S19" s="188"/>
      <c r="T19" s="36"/>
      <c r="U19" s="36"/>
      <c r="V19" s="36"/>
      <c r="W19" s="37"/>
      <c r="X19" s="36"/>
      <c r="Y19" s="36"/>
      <c r="Z19" s="36"/>
      <c r="AA19" s="37"/>
      <c r="AB19" s="101"/>
      <c r="AC19" s="101"/>
      <c r="AD19" s="101"/>
      <c r="AE19" s="101"/>
      <c r="AF19" s="101"/>
      <c r="AG19" s="101"/>
    </row>
    <row r="20" spans="1:33" ht="12.75">
      <c r="A20" s="171" t="s">
        <v>55</v>
      </c>
      <c r="B20" s="185">
        <f>SUM(B7:B18)</f>
        <v>15735.266999999996</v>
      </c>
      <c r="C20" s="198"/>
      <c r="D20" s="185">
        <f>SUM(D7:D18)</f>
        <v>36189.206</v>
      </c>
      <c r="E20" s="198"/>
      <c r="F20" s="199">
        <f>SUM(F7:F18)</f>
        <v>7152.053999999999</v>
      </c>
      <c r="G20" s="200"/>
      <c r="H20" s="185"/>
      <c r="I20" s="198"/>
      <c r="J20" s="185"/>
      <c r="K20" s="200"/>
      <c r="L20" s="185"/>
      <c r="M20" s="198"/>
      <c r="N20" s="185"/>
      <c r="O20" s="200"/>
      <c r="P20" s="185">
        <f>SUM(P7:P18)</f>
        <v>7363.141</v>
      </c>
      <c r="Q20" s="198"/>
      <c r="R20" s="185">
        <f>SUM(R7:R18)</f>
        <v>24556.255</v>
      </c>
      <c r="S20" s="200"/>
      <c r="T20" s="92"/>
      <c r="U20" s="186"/>
      <c r="V20" s="92"/>
      <c r="W20" s="187"/>
      <c r="X20" s="92"/>
      <c r="Y20" s="186"/>
      <c r="Z20" s="92"/>
      <c r="AA20" s="187"/>
      <c r="AB20" s="101"/>
      <c r="AC20" s="101"/>
      <c r="AD20" s="101"/>
      <c r="AE20" s="101"/>
      <c r="AF20" s="101"/>
      <c r="AG20" s="101"/>
    </row>
    <row r="21" spans="1:33" ht="12.75">
      <c r="A21" s="118" t="s">
        <v>102</v>
      </c>
      <c r="B21" s="36">
        <f>'亜鉛(月別集計)'!C31</f>
        <v>16926.899</v>
      </c>
      <c r="C21" s="177"/>
      <c r="D21" s="36">
        <f>'亜鉛(月別集計)'!D31</f>
        <v>32177.535</v>
      </c>
      <c r="E21" s="177"/>
      <c r="F21" s="50">
        <f>'亜鉛(月別集計)'!E31</f>
        <v>7863.941</v>
      </c>
      <c r="G21" s="178"/>
      <c r="H21" s="36"/>
      <c r="I21" s="177"/>
      <c r="J21" s="36"/>
      <c r="K21" s="178"/>
      <c r="L21" s="36"/>
      <c r="M21" s="177"/>
      <c r="N21" s="36"/>
      <c r="O21" s="178"/>
      <c r="P21" s="36">
        <f>'亜鉛(月別集計)'!L31</f>
        <v>7873.732</v>
      </c>
      <c r="Q21" s="189"/>
      <c r="R21" s="36">
        <f>'亜鉛(月別集計)'!M31</f>
        <v>21697.171</v>
      </c>
      <c r="S21" s="188"/>
      <c r="T21" s="36"/>
      <c r="U21" s="36"/>
      <c r="V21" s="36"/>
      <c r="W21" s="37"/>
      <c r="X21" s="36"/>
      <c r="Y21" s="36"/>
      <c r="Z21" s="36"/>
      <c r="AA21" s="37"/>
      <c r="AB21" s="101"/>
      <c r="AC21" s="101"/>
      <c r="AD21" s="101"/>
      <c r="AE21" s="101"/>
      <c r="AF21" s="101"/>
      <c r="AG21" s="101"/>
    </row>
    <row r="22" spans="1:33" ht="12.75">
      <c r="A22" s="171" t="s">
        <v>54</v>
      </c>
      <c r="B22" s="10">
        <v>1</v>
      </c>
      <c r="C22" s="10"/>
      <c r="D22" s="10">
        <v>1</v>
      </c>
      <c r="E22" s="11"/>
      <c r="F22" s="10">
        <f>F20/$B$20</f>
        <v>0.45452384125417133</v>
      </c>
      <c r="G22" s="11"/>
      <c r="H22" s="10"/>
      <c r="I22" s="10"/>
      <c r="J22" s="10"/>
      <c r="K22" s="11"/>
      <c r="L22" s="10"/>
      <c r="M22" s="10"/>
      <c r="N22" s="10"/>
      <c r="O22" s="11"/>
      <c r="P22" s="10">
        <f>P20/$B$20</f>
        <v>0.46793873913928513</v>
      </c>
      <c r="Q22" s="10"/>
      <c r="R22" s="10">
        <f>R20/$D$20</f>
        <v>0.6785519140707316</v>
      </c>
      <c r="S22" s="11"/>
      <c r="T22" s="10"/>
      <c r="U22" s="10"/>
      <c r="V22" s="10"/>
      <c r="W22" s="11"/>
      <c r="X22" s="10"/>
      <c r="Y22" s="10"/>
      <c r="Z22" s="10"/>
      <c r="AA22" s="11"/>
      <c r="AB22" s="101"/>
      <c r="AC22" s="101"/>
      <c r="AD22" s="101"/>
      <c r="AE22" s="101"/>
      <c r="AF22" s="101"/>
      <c r="AG22" s="101"/>
    </row>
    <row r="23" spans="1:33" ht="12.75">
      <c r="A23" s="118" t="s">
        <v>56</v>
      </c>
      <c r="B23" s="40">
        <f>B20/B21</f>
        <v>0.9296012813687844</v>
      </c>
      <c r="C23" s="40"/>
      <c r="D23" s="40">
        <f>D20/D21</f>
        <v>1.1246730366387605</v>
      </c>
      <c r="E23" s="41"/>
      <c r="F23" s="40">
        <f>F20/F21</f>
        <v>0.9094745242875041</v>
      </c>
      <c r="G23" s="4"/>
      <c r="H23" s="3"/>
      <c r="I23" s="3"/>
      <c r="J23" s="3"/>
      <c r="K23" s="4"/>
      <c r="L23" s="3"/>
      <c r="M23" s="3"/>
      <c r="N23" s="3"/>
      <c r="O23" s="4"/>
      <c r="P23" s="194">
        <f>P20/P21</f>
        <v>0.9351526061593155</v>
      </c>
      <c r="Q23" s="40"/>
      <c r="R23" s="40">
        <f>R20/R21</f>
        <v>1.1317722020073493</v>
      </c>
      <c r="S23" s="4"/>
      <c r="T23" s="3"/>
      <c r="U23" s="3"/>
      <c r="V23" s="3"/>
      <c r="W23" s="4"/>
      <c r="X23" s="3"/>
      <c r="Y23" s="3"/>
      <c r="Z23" s="3"/>
      <c r="AA23" s="4"/>
      <c r="AB23" s="101"/>
      <c r="AC23" s="101"/>
      <c r="AD23" s="101"/>
      <c r="AE23" s="101"/>
      <c r="AF23" s="101"/>
      <c r="AG23" s="101"/>
    </row>
    <row r="24" spans="1:33" ht="12.75">
      <c r="A24" s="148"/>
      <c r="B24" s="83"/>
      <c r="C24" s="83"/>
      <c r="D24" s="83"/>
      <c r="E24" s="83"/>
      <c r="F24" s="148"/>
      <c r="G24" s="84"/>
      <c r="H24" s="83"/>
      <c r="I24" s="83"/>
      <c r="J24" s="83"/>
      <c r="K24" s="84"/>
      <c r="L24" s="83"/>
      <c r="M24" s="83"/>
      <c r="N24" s="83"/>
      <c r="O24" s="84"/>
      <c r="P24" s="83"/>
      <c r="Q24" s="83"/>
      <c r="R24" s="83"/>
      <c r="S24" s="84"/>
      <c r="T24" s="83"/>
      <c r="U24" s="83"/>
      <c r="V24" s="83"/>
      <c r="W24" s="84"/>
      <c r="X24" s="83"/>
      <c r="Y24" s="83"/>
      <c r="Z24" s="83"/>
      <c r="AA24" s="84"/>
      <c r="AB24" s="101"/>
      <c r="AC24" s="101"/>
      <c r="AD24" s="101"/>
      <c r="AE24" s="101"/>
      <c r="AF24" s="101"/>
      <c r="AG24" s="101"/>
    </row>
    <row r="25" spans="1:33" ht="12.75">
      <c r="A25" s="147" t="str">
        <f>'亜鉛(月別集計)'!A34</f>
        <v>令和5年１月</v>
      </c>
      <c r="B25" s="51">
        <f>+'亜鉛(月別集計)'!C34</f>
        <v>1052.063</v>
      </c>
      <c r="C25" s="180">
        <f>B25/B7</f>
        <v>0.6161055093634231</v>
      </c>
      <c r="D25" s="51">
        <f>+'亜鉛(月別集計)'!D34</f>
        <v>2802.372</v>
      </c>
      <c r="E25" s="180">
        <f>D25/D7</f>
        <v>1.1444634028605336</v>
      </c>
      <c r="F25" s="179">
        <f>+'亜鉛(月別集計)'!E34</f>
        <v>456.206</v>
      </c>
      <c r="G25" s="181">
        <f>F25/F7</f>
        <v>0.6036515010373883</v>
      </c>
      <c r="H25" s="145" t="s">
        <v>60</v>
      </c>
      <c r="I25" s="176" t="s">
        <v>59</v>
      </c>
      <c r="J25" s="145" t="s">
        <v>60</v>
      </c>
      <c r="K25" s="176" t="s">
        <v>64</v>
      </c>
      <c r="L25" s="347" t="s">
        <v>60</v>
      </c>
      <c r="M25" s="176" t="s">
        <v>59</v>
      </c>
      <c r="N25" s="145" t="s">
        <v>60</v>
      </c>
      <c r="O25" s="175" t="s">
        <v>59</v>
      </c>
      <c r="P25" s="51">
        <f>+'亜鉛(月別集計)'!L34</f>
        <v>552.187</v>
      </c>
      <c r="Q25" s="180">
        <f>P25/P7</f>
        <v>0.5545354576632037</v>
      </c>
      <c r="R25" s="51">
        <f>+'亜鉛(月別集計)'!M34</f>
        <v>2049.165</v>
      </c>
      <c r="S25" s="181">
        <f>R25/R7</f>
        <v>1.2995999406379892</v>
      </c>
      <c r="T25" s="145" t="s">
        <v>60</v>
      </c>
      <c r="U25" s="360" t="s">
        <v>59</v>
      </c>
      <c r="V25" s="145" t="s">
        <v>60</v>
      </c>
      <c r="W25" s="176" t="s">
        <v>59</v>
      </c>
      <c r="X25" s="210">
        <f>'亜鉛(月別集計)'!R34</f>
        <v>228.869</v>
      </c>
      <c r="Y25" s="176" t="s">
        <v>59</v>
      </c>
      <c r="Z25" s="361">
        <f>'亜鉛(月別集計)'!S34</f>
        <v>242.448</v>
      </c>
      <c r="AA25" s="175" t="s">
        <v>59</v>
      </c>
      <c r="AB25" s="101"/>
      <c r="AC25" s="101"/>
      <c r="AD25" s="101"/>
      <c r="AE25" s="101"/>
      <c r="AF25" s="101"/>
      <c r="AG25" s="101"/>
    </row>
    <row r="26" spans="1:33" ht="12.75">
      <c r="A26" s="124" t="str">
        <f>'亜鉛(月別集計)'!A35</f>
        <v>２月</v>
      </c>
      <c r="B26" s="36">
        <f>+'亜鉛(月別集計)'!C35</f>
        <v>1078.444</v>
      </c>
      <c r="C26" s="189">
        <f>B26/B8</f>
        <v>0.8360270798464762</v>
      </c>
      <c r="D26" s="36">
        <f>+'亜鉛(月別集計)'!D35</f>
        <v>2915.795</v>
      </c>
      <c r="E26" s="189">
        <f>D26/D8</f>
        <v>0.9844771876276687</v>
      </c>
      <c r="F26" s="50">
        <f>+'亜鉛(月別集計)'!E35</f>
        <v>406.145</v>
      </c>
      <c r="G26" s="188">
        <f>F26/F8</f>
        <v>0.7217891848471277</v>
      </c>
      <c r="H26" s="36"/>
      <c r="I26" s="189"/>
      <c r="J26" s="36"/>
      <c r="K26" s="188"/>
      <c r="L26" s="36"/>
      <c r="M26" s="189"/>
      <c r="N26" s="36"/>
      <c r="O26" s="188"/>
      <c r="P26" s="36">
        <f>+'亜鉛(月別集計)'!L35</f>
        <v>592.662</v>
      </c>
      <c r="Q26" s="189">
        <f>P26/P8</f>
        <v>1.010075841499787</v>
      </c>
      <c r="R26" s="36">
        <f>+'亜鉛(月別集計)'!M35</f>
        <v>2114.76</v>
      </c>
      <c r="S26" s="188">
        <f>R26/R8</f>
        <v>1.027740478471132</v>
      </c>
      <c r="T26" s="36"/>
      <c r="U26" s="189"/>
      <c r="V26" s="36"/>
      <c r="W26" s="188"/>
      <c r="X26" s="36"/>
      <c r="Y26" s="189"/>
      <c r="Z26" s="36"/>
      <c r="AA26" s="188"/>
      <c r="AB26" s="101"/>
      <c r="AC26" s="101"/>
      <c r="AD26" s="101"/>
      <c r="AE26" s="101"/>
      <c r="AF26" s="101"/>
      <c r="AG26" s="101"/>
    </row>
    <row r="27" spans="1:33" ht="12.75">
      <c r="A27" s="147" t="str">
        <f>'亜鉛(月別集計)'!A36</f>
        <v>３月</v>
      </c>
      <c r="B27" s="51">
        <f>+'亜鉛(月別集計)'!C36</f>
        <v>1213.635</v>
      </c>
      <c r="C27" s="180">
        <f>B27/B9</f>
        <v>0.829830223383088</v>
      </c>
      <c r="D27" s="51">
        <f>+'亜鉛(月別集計)'!D36</f>
        <v>2772.624</v>
      </c>
      <c r="E27" s="180">
        <f>D27/D9</f>
        <v>0.8026487236501991</v>
      </c>
      <c r="F27" s="179">
        <f>+'亜鉛(月別集計)'!E36</f>
        <v>494.37</v>
      </c>
      <c r="G27" s="181">
        <f>F27/F9</f>
        <v>0.7147979676759849</v>
      </c>
      <c r="H27" s="51"/>
      <c r="I27" s="180"/>
      <c r="J27" s="51"/>
      <c r="K27" s="181"/>
      <c r="L27" s="51"/>
      <c r="M27" s="180"/>
      <c r="N27" s="51"/>
      <c r="O27" s="181"/>
      <c r="P27" s="51">
        <f>+'亜鉛(月別集計)'!L36</f>
        <v>656.211</v>
      </c>
      <c r="Q27" s="180">
        <f>P27/P9</f>
        <v>0.9803573269351723</v>
      </c>
      <c r="R27" s="51">
        <f>+'亜鉛(月別集計)'!M36</f>
        <v>1944.205</v>
      </c>
      <c r="S27" s="181">
        <f>R27/R9</f>
        <v>0.8041284997512179</v>
      </c>
      <c r="T27" s="51"/>
      <c r="U27" s="180"/>
      <c r="V27" s="51"/>
      <c r="W27" s="181"/>
      <c r="X27" s="51"/>
      <c r="Y27" s="180"/>
      <c r="Z27" s="51"/>
      <c r="AA27" s="181"/>
      <c r="AB27" s="101"/>
      <c r="AC27" s="101"/>
      <c r="AD27" s="101"/>
      <c r="AE27" s="101"/>
      <c r="AF27" s="101"/>
      <c r="AG27" s="101"/>
    </row>
    <row r="28" spans="1:33" ht="12.75">
      <c r="A28" s="124" t="str">
        <f>'亜鉛(月別集計)'!A37</f>
        <v>４月</v>
      </c>
      <c r="B28" s="36">
        <f>+'亜鉛(月別集計)'!C37</f>
        <v>0</v>
      </c>
      <c r="C28" s="189">
        <f>B28/B10</f>
        <v>0</v>
      </c>
      <c r="D28" s="36">
        <f>+'亜鉛(月別集計)'!D37</f>
        <v>0</v>
      </c>
      <c r="E28" s="189">
        <f>D28/D10</f>
        <v>0</v>
      </c>
      <c r="F28" s="50">
        <f>+'亜鉛(月別集計)'!E37</f>
        <v>0</v>
      </c>
      <c r="G28" s="188">
        <f>F28/F10</f>
        <v>0</v>
      </c>
      <c r="H28" s="36"/>
      <c r="I28" s="189"/>
      <c r="J28" s="36"/>
      <c r="K28" s="188"/>
      <c r="L28" s="36"/>
      <c r="M28" s="189"/>
      <c r="N28" s="36"/>
      <c r="O28" s="188"/>
      <c r="P28" s="36">
        <f>+'亜鉛(月別集計)'!L37</f>
        <v>0</v>
      </c>
      <c r="Q28" s="189">
        <f>P28/P10</f>
        <v>0</v>
      </c>
      <c r="R28" s="36">
        <f>+'亜鉛(月別集計)'!M37</f>
        <v>0</v>
      </c>
      <c r="S28" s="188">
        <f>R28/R10</f>
        <v>0</v>
      </c>
      <c r="T28" s="36"/>
      <c r="U28" s="189"/>
      <c r="V28" s="36"/>
      <c r="W28" s="188"/>
      <c r="X28" s="36"/>
      <c r="Y28" s="189"/>
      <c r="Z28" s="36"/>
      <c r="AA28" s="188"/>
      <c r="AB28" s="101"/>
      <c r="AC28" s="101"/>
      <c r="AD28" s="101"/>
      <c r="AE28" s="101"/>
      <c r="AF28" s="101"/>
      <c r="AG28" s="101"/>
    </row>
    <row r="29" spans="1:33" ht="12.75">
      <c r="A29" s="147" t="str">
        <f>'亜鉛(月別集計)'!A38</f>
        <v>５月</v>
      </c>
      <c r="B29" s="51">
        <f>+'亜鉛(月別集計)'!C38</f>
        <v>0</v>
      </c>
      <c r="C29" s="180">
        <f>B29/B11</f>
        <v>0</v>
      </c>
      <c r="D29" s="51">
        <f>+'亜鉛(月別集計)'!D38</f>
        <v>0</v>
      </c>
      <c r="E29" s="180">
        <f>D29/D11</f>
        <v>0</v>
      </c>
      <c r="F29" s="179">
        <f>+'亜鉛(月別集計)'!E38</f>
        <v>0</v>
      </c>
      <c r="G29" s="181">
        <f>F29/F11</f>
        <v>0</v>
      </c>
      <c r="H29" s="51"/>
      <c r="I29" s="180"/>
      <c r="J29" s="51"/>
      <c r="K29" s="181"/>
      <c r="L29" s="51"/>
      <c r="M29" s="180"/>
      <c r="N29" s="51"/>
      <c r="O29" s="181"/>
      <c r="P29" s="51">
        <f>+'亜鉛(月別集計)'!L38</f>
        <v>0</v>
      </c>
      <c r="Q29" s="180">
        <f>P29/P11</f>
        <v>0</v>
      </c>
      <c r="R29" s="51">
        <f>+'亜鉛(月別集計)'!M38</f>
        <v>0</v>
      </c>
      <c r="S29" s="181">
        <f>R29/R11</f>
        <v>0</v>
      </c>
      <c r="T29" s="51"/>
      <c r="U29" s="180"/>
      <c r="V29" s="51"/>
      <c r="W29" s="181"/>
      <c r="X29" s="51"/>
      <c r="Y29" s="180"/>
      <c r="Z29" s="51"/>
      <c r="AA29" s="181"/>
      <c r="AB29" s="101"/>
      <c r="AC29" s="101"/>
      <c r="AD29" s="101"/>
      <c r="AE29" s="101"/>
      <c r="AF29" s="101"/>
      <c r="AG29" s="101"/>
    </row>
    <row r="30" spans="1:33" ht="12.75">
      <c r="A30" s="124" t="str">
        <f>'亜鉛(月別集計)'!A39</f>
        <v>６月</v>
      </c>
      <c r="B30" s="36">
        <f>+'亜鉛(月別集計)'!C39</f>
        <v>0</v>
      </c>
      <c r="C30" s="189">
        <f aca="true" t="shared" si="0" ref="C30:C36">B30/B12</f>
        <v>0</v>
      </c>
      <c r="D30" s="36">
        <f>+'亜鉛(月別集計)'!D39</f>
        <v>0</v>
      </c>
      <c r="E30" s="189">
        <f aca="true" t="shared" si="1" ref="E30:E36">D30/D12</f>
        <v>0</v>
      </c>
      <c r="F30" s="50">
        <f>+'亜鉛(月別集計)'!E39</f>
        <v>0</v>
      </c>
      <c r="G30" s="188">
        <f aca="true" t="shared" si="2" ref="G30:G36">F30/F12</f>
        <v>0</v>
      </c>
      <c r="H30" s="36"/>
      <c r="I30" s="189"/>
      <c r="J30" s="36"/>
      <c r="K30" s="188"/>
      <c r="L30" s="36"/>
      <c r="M30" s="189"/>
      <c r="N30" s="36"/>
      <c r="O30" s="188"/>
      <c r="P30" s="36">
        <f>+'亜鉛(月別集計)'!L39</f>
        <v>0</v>
      </c>
      <c r="Q30" s="189">
        <f aca="true" t="shared" si="3" ref="Q30:Q36">P30/P12</f>
        <v>0</v>
      </c>
      <c r="R30" s="36">
        <f>+'亜鉛(月別集計)'!M39</f>
        <v>0</v>
      </c>
      <c r="S30" s="188">
        <f aca="true" t="shared" si="4" ref="S30:S36">R30/R12</f>
        <v>0</v>
      </c>
      <c r="T30" s="36"/>
      <c r="U30" s="189"/>
      <c r="V30" s="36"/>
      <c r="W30" s="188"/>
      <c r="X30" s="36"/>
      <c r="Y30" s="189"/>
      <c r="Z30" s="36"/>
      <c r="AA30" s="188"/>
      <c r="AB30" s="101"/>
      <c r="AC30" s="101"/>
      <c r="AD30" s="101"/>
      <c r="AE30" s="101"/>
      <c r="AF30" s="101"/>
      <c r="AG30" s="101"/>
    </row>
    <row r="31" spans="1:33" ht="12.75">
      <c r="A31" s="147" t="str">
        <f>'亜鉛(月別集計)'!A40</f>
        <v>７月</v>
      </c>
      <c r="B31" s="51">
        <f>+'亜鉛(月別集計)'!C40</f>
        <v>0</v>
      </c>
      <c r="C31" s="180">
        <f t="shared" si="0"/>
        <v>0</v>
      </c>
      <c r="D31" s="51">
        <f>+'亜鉛(月別集計)'!D40</f>
        <v>0</v>
      </c>
      <c r="E31" s="180">
        <f t="shared" si="1"/>
        <v>0</v>
      </c>
      <c r="F31" s="179">
        <f>+'亜鉛(月別集計)'!E40</f>
        <v>0</v>
      </c>
      <c r="G31" s="181">
        <f t="shared" si="2"/>
        <v>0</v>
      </c>
      <c r="H31" s="51"/>
      <c r="I31" s="180"/>
      <c r="J31" s="51"/>
      <c r="K31" s="181"/>
      <c r="L31" s="51"/>
      <c r="M31" s="180"/>
      <c r="N31" s="51"/>
      <c r="O31" s="181"/>
      <c r="P31" s="51">
        <f>+'亜鉛(月別集計)'!L40</f>
        <v>0</v>
      </c>
      <c r="Q31" s="180">
        <f t="shared" si="3"/>
        <v>0</v>
      </c>
      <c r="R31" s="51">
        <f>+'亜鉛(月別集計)'!M40</f>
        <v>0</v>
      </c>
      <c r="S31" s="181">
        <f t="shared" si="4"/>
        <v>0</v>
      </c>
      <c r="T31" s="51"/>
      <c r="U31" s="180"/>
      <c r="V31" s="51"/>
      <c r="W31" s="181"/>
      <c r="X31" s="51"/>
      <c r="Y31" s="180"/>
      <c r="Z31" s="51"/>
      <c r="AA31" s="181"/>
      <c r="AB31" s="101"/>
      <c r="AC31" s="101"/>
      <c r="AD31" s="101"/>
      <c r="AE31" s="101"/>
      <c r="AF31" s="101"/>
      <c r="AG31" s="101"/>
    </row>
    <row r="32" spans="1:33" ht="12.75">
      <c r="A32" s="124" t="str">
        <f>'亜鉛(月別集計)'!A41</f>
        <v>８月</v>
      </c>
      <c r="B32" s="36">
        <f>+'亜鉛(月別集計)'!C41</f>
        <v>0</v>
      </c>
      <c r="C32" s="189">
        <f t="shared" si="0"/>
        <v>0</v>
      </c>
      <c r="D32" s="36">
        <f>+'亜鉛(月別集計)'!D41</f>
        <v>0</v>
      </c>
      <c r="E32" s="189">
        <f t="shared" si="1"/>
        <v>0</v>
      </c>
      <c r="F32" s="50">
        <f>+'亜鉛(月別集計)'!E41</f>
        <v>0</v>
      </c>
      <c r="G32" s="188">
        <f t="shared" si="2"/>
        <v>0</v>
      </c>
      <c r="H32" s="36"/>
      <c r="I32" s="189"/>
      <c r="J32" s="36"/>
      <c r="K32" s="188"/>
      <c r="L32" s="36"/>
      <c r="M32" s="189"/>
      <c r="N32" s="36"/>
      <c r="O32" s="188"/>
      <c r="P32" s="36">
        <f>+'亜鉛(月別集計)'!L41</f>
        <v>0</v>
      </c>
      <c r="Q32" s="189">
        <f t="shared" si="3"/>
        <v>0</v>
      </c>
      <c r="R32" s="36">
        <f>+'亜鉛(月別集計)'!M41</f>
        <v>0</v>
      </c>
      <c r="S32" s="188">
        <f t="shared" si="4"/>
        <v>0</v>
      </c>
      <c r="T32" s="36"/>
      <c r="U32" s="189"/>
      <c r="V32" s="36"/>
      <c r="W32" s="188"/>
      <c r="X32" s="36"/>
      <c r="Y32" s="189"/>
      <c r="Z32" s="36"/>
      <c r="AA32" s="188"/>
      <c r="AB32" s="101"/>
      <c r="AC32" s="101"/>
      <c r="AD32" s="101"/>
      <c r="AE32" s="101"/>
      <c r="AF32" s="101"/>
      <c r="AG32" s="101"/>
    </row>
    <row r="33" spans="1:33" ht="12.75">
      <c r="A33" s="147" t="str">
        <f>'亜鉛(月別集計)'!A42</f>
        <v>９月</v>
      </c>
      <c r="B33" s="51">
        <f>+'亜鉛(月別集計)'!C42</f>
        <v>0</v>
      </c>
      <c r="C33" s="180">
        <f t="shared" si="0"/>
        <v>0</v>
      </c>
      <c r="D33" s="51">
        <f>+'亜鉛(月別集計)'!D42</f>
        <v>0</v>
      </c>
      <c r="E33" s="180">
        <f>D33/D15</f>
        <v>0</v>
      </c>
      <c r="F33" s="179">
        <f>+'亜鉛(月別集計)'!E42</f>
        <v>0</v>
      </c>
      <c r="G33" s="181">
        <f>F33/F15</f>
        <v>0</v>
      </c>
      <c r="H33" s="51"/>
      <c r="I33" s="180"/>
      <c r="J33" s="51"/>
      <c r="K33" s="181"/>
      <c r="L33" s="51"/>
      <c r="M33" s="180"/>
      <c r="N33" s="51"/>
      <c r="O33" s="181"/>
      <c r="P33" s="51">
        <f>+'亜鉛(月別集計)'!L42</f>
        <v>0</v>
      </c>
      <c r="Q33" s="180">
        <f>P33/P15</f>
        <v>0</v>
      </c>
      <c r="R33" s="51">
        <f>+'亜鉛(月別集計)'!M42</f>
        <v>0</v>
      </c>
      <c r="S33" s="181">
        <f>R33/R15</f>
        <v>0</v>
      </c>
      <c r="T33" s="51"/>
      <c r="U33" s="180"/>
      <c r="V33" s="51"/>
      <c r="W33" s="181"/>
      <c r="X33" s="51"/>
      <c r="Y33" s="180"/>
      <c r="Z33" s="51"/>
      <c r="AA33" s="181"/>
      <c r="AB33" s="101"/>
      <c r="AC33" s="101"/>
      <c r="AD33" s="101"/>
      <c r="AE33" s="101"/>
      <c r="AF33" s="101"/>
      <c r="AG33" s="101"/>
    </row>
    <row r="34" spans="1:33" ht="12.75">
      <c r="A34" s="124" t="str">
        <f>'亜鉛(月別集計)'!A43</f>
        <v>１０月</v>
      </c>
      <c r="B34" s="36">
        <f>+'亜鉛(月別集計)'!C43</f>
        <v>0</v>
      </c>
      <c r="C34" s="189">
        <f t="shared" si="0"/>
        <v>0</v>
      </c>
      <c r="D34" s="36">
        <f>+'亜鉛(月別集計)'!D43</f>
        <v>0</v>
      </c>
      <c r="E34" s="189">
        <f>D34/D16</f>
        <v>0</v>
      </c>
      <c r="F34" s="50">
        <f>+'亜鉛(月別集計)'!E43</f>
        <v>0</v>
      </c>
      <c r="G34" s="188">
        <f>F34/F16</f>
        <v>0</v>
      </c>
      <c r="H34" s="36"/>
      <c r="I34" s="189"/>
      <c r="J34" s="36"/>
      <c r="K34" s="188"/>
      <c r="L34" s="36"/>
      <c r="M34" s="189"/>
      <c r="N34" s="36"/>
      <c r="O34" s="188"/>
      <c r="P34" s="36">
        <f>+'亜鉛(月別集計)'!L43</f>
        <v>0</v>
      </c>
      <c r="Q34" s="189">
        <f>P34/P16</f>
        <v>0</v>
      </c>
      <c r="R34" s="36">
        <f>+'亜鉛(月別集計)'!M43</f>
        <v>0</v>
      </c>
      <c r="S34" s="188">
        <f>R34/R16</f>
        <v>0</v>
      </c>
      <c r="T34" s="36"/>
      <c r="U34" s="189"/>
      <c r="V34" s="36"/>
      <c r="W34" s="188"/>
      <c r="X34" s="36"/>
      <c r="Y34" s="189"/>
      <c r="Z34" s="36"/>
      <c r="AA34" s="188"/>
      <c r="AB34" s="101"/>
      <c r="AC34" s="101"/>
      <c r="AD34" s="101"/>
      <c r="AE34" s="101"/>
      <c r="AF34" s="101"/>
      <c r="AG34" s="101"/>
    </row>
    <row r="35" spans="1:33" ht="12.75">
      <c r="A35" s="147" t="str">
        <f>'亜鉛(月別集計)'!A44</f>
        <v>１１月</v>
      </c>
      <c r="B35" s="51">
        <f>+'亜鉛(月別集計)'!C44</f>
        <v>0</v>
      </c>
      <c r="C35" s="180">
        <f t="shared" si="0"/>
        <v>0</v>
      </c>
      <c r="D35" s="51">
        <f>+'亜鉛(月別集計)'!D44</f>
        <v>0</v>
      </c>
      <c r="E35" s="180">
        <f t="shared" si="1"/>
        <v>0</v>
      </c>
      <c r="F35" s="179">
        <f>+'亜鉛(月別集計)'!E44</f>
        <v>0</v>
      </c>
      <c r="G35" s="181">
        <f t="shared" si="2"/>
        <v>0</v>
      </c>
      <c r="H35" s="51"/>
      <c r="I35" s="180"/>
      <c r="J35" s="51"/>
      <c r="K35" s="181"/>
      <c r="L35" s="51"/>
      <c r="M35" s="180"/>
      <c r="N35" s="51"/>
      <c r="O35" s="181"/>
      <c r="P35" s="51">
        <f>+'亜鉛(月別集計)'!L44</f>
        <v>0</v>
      </c>
      <c r="Q35" s="180">
        <f t="shared" si="3"/>
        <v>0</v>
      </c>
      <c r="R35" s="51">
        <f>+'亜鉛(月別集計)'!M44</f>
        <v>0</v>
      </c>
      <c r="S35" s="181">
        <f t="shared" si="4"/>
        <v>0</v>
      </c>
      <c r="T35" s="51"/>
      <c r="U35" s="180"/>
      <c r="V35" s="51"/>
      <c r="W35" s="181"/>
      <c r="X35" s="51"/>
      <c r="Y35" s="180"/>
      <c r="Z35" s="51"/>
      <c r="AA35" s="181"/>
      <c r="AB35" s="101"/>
      <c r="AC35" s="101"/>
      <c r="AD35" s="101"/>
      <c r="AE35" s="101"/>
      <c r="AF35" s="101"/>
      <c r="AG35" s="101"/>
    </row>
    <row r="36" spans="1:33" ht="12.75">
      <c r="A36" s="138" t="str">
        <f>'亜鉛(月別集計)'!A45</f>
        <v>１２月</v>
      </c>
      <c r="B36" s="182">
        <f>+'亜鉛(月別集計)'!C45</f>
        <v>0</v>
      </c>
      <c r="C36" s="191">
        <f t="shared" si="0"/>
        <v>0</v>
      </c>
      <c r="D36" s="182">
        <f>+'亜鉛(月別集計)'!D45</f>
        <v>0</v>
      </c>
      <c r="E36" s="191">
        <f t="shared" si="1"/>
        <v>0</v>
      </c>
      <c r="F36" s="183">
        <f>+'亜鉛(月別集計)'!E45</f>
        <v>0</v>
      </c>
      <c r="G36" s="190">
        <f t="shared" si="2"/>
        <v>0</v>
      </c>
      <c r="H36" s="182"/>
      <c r="I36" s="191"/>
      <c r="J36" s="182"/>
      <c r="K36" s="190"/>
      <c r="L36" s="182"/>
      <c r="M36" s="191"/>
      <c r="N36" s="182"/>
      <c r="O36" s="190"/>
      <c r="P36" s="182">
        <f>+'亜鉛(月別集計)'!L45</f>
        <v>0</v>
      </c>
      <c r="Q36" s="191">
        <f t="shared" si="3"/>
        <v>0</v>
      </c>
      <c r="R36" s="182">
        <f>+'亜鉛(月別集計)'!M45</f>
        <v>0</v>
      </c>
      <c r="S36" s="190">
        <f t="shared" si="4"/>
        <v>0</v>
      </c>
      <c r="T36" s="182"/>
      <c r="U36" s="191"/>
      <c r="V36" s="182"/>
      <c r="W36" s="190"/>
      <c r="X36" s="182"/>
      <c r="Y36" s="191"/>
      <c r="Z36" s="182"/>
      <c r="AA36" s="190"/>
      <c r="AB36" s="101"/>
      <c r="AC36" s="101"/>
      <c r="AD36" s="101"/>
      <c r="AE36" s="101"/>
      <c r="AF36" s="101"/>
      <c r="AG36" s="101"/>
    </row>
    <row r="37" spans="1:33" ht="12.75">
      <c r="A37" s="118"/>
      <c r="B37" s="90"/>
      <c r="C37" s="90"/>
      <c r="D37" s="90"/>
      <c r="E37" s="90"/>
      <c r="F37" s="118"/>
      <c r="G37" s="91"/>
      <c r="H37" s="90"/>
      <c r="I37" s="90"/>
      <c r="J37" s="90"/>
      <c r="K37" s="91"/>
      <c r="L37" s="90"/>
      <c r="M37" s="90"/>
      <c r="N37" s="90"/>
      <c r="O37" s="91"/>
      <c r="P37" s="90"/>
      <c r="Q37" s="90"/>
      <c r="R37" s="90"/>
      <c r="S37" s="91"/>
      <c r="T37" s="90"/>
      <c r="U37" s="90"/>
      <c r="V37" s="90"/>
      <c r="W37" s="91"/>
      <c r="X37" s="90"/>
      <c r="Y37" s="90"/>
      <c r="Z37" s="90"/>
      <c r="AA37" s="91"/>
      <c r="AB37" s="101"/>
      <c r="AC37" s="101"/>
      <c r="AD37" s="101"/>
      <c r="AE37" s="101"/>
      <c r="AF37" s="101"/>
      <c r="AG37" s="101"/>
    </row>
    <row r="38" spans="1:33" ht="12.75">
      <c r="A38" s="171" t="s">
        <v>55</v>
      </c>
      <c r="B38" s="92">
        <f>SUM(B25:B36)</f>
        <v>3344.142</v>
      </c>
      <c r="C38" s="92"/>
      <c r="D38" s="92">
        <f>SUM(D25:D36)</f>
        <v>8490.791</v>
      </c>
      <c r="E38" s="92"/>
      <c r="F38" s="144">
        <f>SUM(F25:F36)</f>
        <v>1356.721</v>
      </c>
      <c r="G38" s="93"/>
      <c r="H38" s="92"/>
      <c r="I38" s="92"/>
      <c r="J38" s="92"/>
      <c r="K38" s="93"/>
      <c r="L38" s="92"/>
      <c r="M38" s="92"/>
      <c r="N38" s="92"/>
      <c r="O38" s="93"/>
      <c r="P38" s="92">
        <f>SUM(P25:P36)</f>
        <v>1801.0600000000002</v>
      </c>
      <c r="Q38" s="92"/>
      <c r="R38" s="92">
        <f>SUM(R25:R36)</f>
        <v>6108.13</v>
      </c>
      <c r="S38" s="93"/>
      <c r="T38" s="92"/>
      <c r="U38" s="92"/>
      <c r="V38" s="92"/>
      <c r="W38" s="93"/>
      <c r="X38" s="92"/>
      <c r="Y38" s="92"/>
      <c r="Z38" s="92"/>
      <c r="AA38" s="93"/>
      <c r="AB38" s="101"/>
      <c r="AC38" s="101"/>
      <c r="AD38" s="101"/>
      <c r="AE38" s="101"/>
      <c r="AF38" s="101"/>
      <c r="AG38" s="101"/>
    </row>
    <row r="39" spans="1:33" ht="12.75">
      <c r="A39" s="118" t="s">
        <v>72</v>
      </c>
      <c r="B39" s="192">
        <f>'亜鉛(月別集計)'!C47</f>
        <v>15735.266999999996</v>
      </c>
      <c r="C39" s="192"/>
      <c r="D39" s="192">
        <f>'亜鉛(月別集計)'!D47</f>
        <v>33740.572</v>
      </c>
      <c r="E39" s="192"/>
      <c r="F39" s="201">
        <f>'亜鉛(月別集計)'!E47</f>
        <v>7152.053999999999</v>
      </c>
      <c r="G39" s="192"/>
      <c r="H39" s="201"/>
      <c r="I39" s="192"/>
      <c r="J39" s="192"/>
      <c r="K39" s="192"/>
      <c r="L39" s="201"/>
      <c r="M39" s="192"/>
      <c r="N39" s="192"/>
      <c r="O39" s="192"/>
      <c r="P39" s="201">
        <f>'亜鉛(月別集計)'!L47</f>
        <v>7363.141</v>
      </c>
      <c r="Q39" s="192"/>
      <c r="R39" s="192">
        <f>'亜鉛(月別集計)'!M47</f>
        <v>24556.255</v>
      </c>
      <c r="S39" s="192"/>
      <c r="T39" s="201"/>
      <c r="U39" s="192"/>
      <c r="V39" s="192"/>
      <c r="W39" s="192"/>
      <c r="X39" s="201"/>
      <c r="Y39" s="192"/>
      <c r="Z39" s="192"/>
      <c r="AA39" s="193"/>
      <c r="AB39" s="101"/>
      <c r="AC39" s="101"/>
      <c r="AD39" s="101"/>
      <c r="AE39" s="101"/>
      <c r="AF39" s="101"/>
      <c r="AG39" s="101"/>
    </row>
    <row r="40" spans="1:33" ht="12.75">
      <c r="A40" s="171" t="s">
        <v>54</v>
      </c>
      <c r="B40" s="10">
        <f>B38/$B$38</f>
        <v>1</v>
      </c>
      <c r="C40" s="10"/>
      <c r="D40" s="10">
        <f>D38/$D$38</f>
        <v>1</v>
      </c>
      <c r="E40" s="10"/>
      <c r="F40" s="13">
        <f>F38/$B$38</f>
        <v>0.40570077466806137</v>
      </c>
      <c r="G40" s="11"/>
      <c r="H40" s="10"/>
      <c r="I40" s="10"/>
      <c r="J40" s="10"/>
      <c r="K40" s="11"/>
      <c r="L40" s="10"/>
      <c r="M40" s="10"/>
      <c r="N40" s="10"/>
      <c r="O40" s="11"/>
      <c r="P40" s="10">
        <f>P38/$B$38</f>
        <v>0.5385716276402139</v>
      </c>
      <c r="Q40" s="10"/>
      <c r="R40" s="10">
        <f>R38/$D$38</f>
        <v>0.7193829173277261</v>
      </c>
      <c r="S40" s="11"/>
      <c r="T40" s="10"/>
      <c r="U40" s="10"/>
      <c r="V40" s="10"/>
      <c r="W40" s="11"/>
      <c r="X40" s="10"/>
      <c r="Y40" s="10"/>
      <c r="Z40" s="10"/>
      <c r="AA40" s="11"/>
      <c r="AB40" s="101"/>
      <c r="AC40" s="101"/>
      <c r="AD40" s="101"/>
      <c r="AE40" s="101"/>
      <c r="AF40" s="101"/>
      <c r="AG40" s="101"/>
    </row>
    <row r="41" spans="1:33" ht="12.75">
      <c r="A41" s="149" t="s">
        <v>56</v>
      </c>
      <c r="B41" s="40">
        <f>B38/B39</f>
        <v>0.21252527840804994</v>
      </c>
      <c r="C41" s="40"/>
      <c r="D41" s="40">
        <f>D38/D39</f>
        <v>0.2516492903558363</v>
      </c>
      <c r="E41" s="40"/>
      <c r="F41" s="194">
        <f>F38/F39</f>
        <v>0.18969669412451307</v>
      </c>
      <c r="G41" s="41"/>
      <c r="H41" s="40"/>
      <c r="I41" s="40"/>
      <c r="J41" s="40"/>
      <c r="K41" s="41"/>
      <c r="L41" s="40"/>
      <c r="M41" s="40"/>
      <c r="N41" s="40"/>
      <c r="O41" s="41"/>
      <c r="P41" s="40">
        <f>P38/P39</f>
        <v>0.24460485002256513</v>
      </c>
      <c r="Q41" s="40"/>
      <c r="R41" s="40">
        <f>R38/R39</f>
        <v>0.24874029040666013</v>
      </c>
      <c r="S41" s="41"/>
      <c r="T41" s="40"/>
      <c r="U41" s="40"/>
      <c r="V41" s="40"/>
      <c r="W41" s="41"/>
      <c r="X41" s="40"/>
      <c r="Y41" s="40"/>
      <c r="Z41" s="40"/>
      <c r="AA41" s="41"/>
      <c r="AB41" s="101"/>
      <c r="AC41" s="101"/>
      <c r="AD41" s="101"/>
      <c r="AE41" s="101"/>
      <c r="AF41" s="101"/>
      <c r="AG41" s="101"/>
    </row>
    <row r="42" spans="1:33" ht="12.75">
      <c r="A42" s="83"/>
      <c r="B42" s="101" t="s">
        <v>84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3" ht="12.75">
      <c r="A43" s="9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3" ht="12.75">
      <c r="A44" s="118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2.75">
      <c r="A45" s="118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3" ht="12.75">
      <c r="A46" s="118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118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118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1:33" ht="12.75">
      <c r="A49" s="118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118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1:33" ht="12.75">
      <c r="A51" s="118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18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1:3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1:3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1:3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1:3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1:3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1:3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1:3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1:3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1:3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1:3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1:3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1:3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1:3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1:3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1:3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</sheetData>
  <sheetProtection/>
  <printOptions/>
  <pageMargins left="0.8267716535433072" right="0.15748031496062992" top="0.3937007874015748" bottom="0.5511811023622047" header="0.4330708661417323" footer="0.590551181102362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社団法人ダイカスト協会 </dc:creator>
  <cp:keywords/>
  <dc:description/>
  <cp:lastModifiedBy>日本ダイカスト協会</cp:lastModifiedBy>
  <cp:lastPrinted>2023-05-18T02:35:52Z</cp:lastPrinted>
  <dcterms:created xsi:type="dcterms:W3CDTF">2001-11-21T05:01:56Z</dcterms:created>
  <dcterms:modified xsi:type="dcterms:W3CDTF">2023-05-18T03:54:50Z</dcterms:modified>
  <cp:category/>
  <cp:version/>
  <cp:contentType/>
  <cp:contentStatus/>
</cp:coreProperties>
</file>