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"/>
    </mc:Choice>
  </mc:AlternateContent>
  <xr:revisionPtr revIDLastSave="0" documentId="13_ncr:1_{3FCC5FB8-9A3C-45BF-8199-FBE82D438554}" xr6:coauthVersionLast="47" xr6:coauthVersionMax="47" xr10:uidLastSave="{00000000-0000-0000-0000-000000000000}"/>
  <bookViews>
    <workbookView xWindow="-108" yWindow="-108" windowWidth="23256" windowHeight="12456" activeTab="3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9" l="1"/>
  <c r="C47" i="5"/>
  <c r="C48" i="5"/>
  <c r="D47" i="4"/>
  <c r="C47" i="4"/>
  <c r="D47" i="5"/>
  <c r="E47" i="5"/>
  <c r="D47" i="2"/>
  <c r="E47" i="2"/>
  <c r="F47" i="2"/>
  <c r="G47" i="2"/>
  <c r="I47" i="2"/>
  <c r="J47" i="2"/>
  <c r="L47" i="2"/>
  <c r="M47" i="2"/>
  <c r="O47" i="2"/>
  <c r="P47" i="2"/>
  <c r="R47" i="2"/>
  <c r="S47" i="2"/>
  <c r="C47" i="2"/>
  <c r="C49" i="1"/>
  <c r="L47" i="1"/>
  <c r="M47" i="1"/>
  <c r="D47" i="1"/>
  <c r="E47" i="1"/>
  <c r="C47" i="1"/>
  <c r="S47" i="5"/>
  <c r="R47" i="5"/>
  <c r="M47" i="5"/>
  <c r="L47" i="5"/>
  <c r="L32" i="1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45" i="5" l="1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/>
  <c r="D37" i="5"/>
  <c r="D25" i="7" s="1"/>
  <c r="C34" i="5"/>
  <c r="B22" i="7" s="1"/>
  <c r="C22" i="7" s="1"/>
  <c r="C36" i="2"/>
  <c r="B24" i="13" s="1"/>
  <c r="D36" i="5"/>
  <c r="D24" i="7" s="1"/>
  <c r="C36" i="5"/>
  <c r="B24" i="7" s="1"/>
  <c r="C24" i="7" s="1"/>
  <c r="C37" i="5"/>
  <c r="C38" i="5"/>
  <c r="B26" i="7" s="1"/>
  <c r="C39" i="5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/>
  <c r="L38" i="1"/>
  <c r="P26" i="9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C37" i="2"/>
  <c r="B25" i="13" s="1"/>
  <c r="B14" i="9"/>
  <c r="D36" i="2"/>
  <c r="D24" i="13" s="1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G29" i="9" s="1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E32" i="13" s="1"/>
  <c r="C44" i="2"/>
  <c r="B32" i="13" s="1"/>
  <c r="F46" i="2"/>
  <c r="I49" i="2"/>
  <c r="J46" i="2"/>
  <c r="S49" i="2"/>
  <c r="L46" i="2"/>
  <c r="D31" i="6"/>
  <c r="D30" i="6"/>
  <c r="B31" i="6"/>
  <c r="B30" i="6"/>
  <c r="R31" i="7"/>
  <c r="S31" i="7" s="1"/>
  <c r="R30" i="7"/>
  <c r="S30" i="7" s="1"/>
  <c r="P31" i="7"/>
  <c r="P30" i="7"/>
  <c r="V11" i="13"/>
  <c r="W27" i="13" s="1"/>
  <c r="F31" i="7"/>
  <c r="F30" i="7"/>
  <c r="H31" i="13"/>
  <c r="I31" i="13" s="1"/>
  <c r="F31" i="13"/>
  <c r="J31" i="13"/>
  <c r="L31" i="13"/>
  <c r="M31" i="13" s="1"/>
  <c r="P31" i="13"/>
  <c r="R31" i="13"/>
  <c r="T31" i="13"/>
  <c r="X31" i="13"/>
  <c r="Z31" i="13"/>
  <c r="Z30" i="13"/>
  <c r="X30" i="13"/>
  <c r="V31" i="13"/>
  <c r="V30" i="13"/>
  <c r="T30" i="13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 s="1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B23" i="13" s="1"/>
  <c r="D35" i="2"/>
  <c r="D37" i="2"/>
  <c r="D25" i="13" s="1"/>
  <c r="C41" i="2"/>
  <c r="C41" i="1" s="1"/>
  <c r="B29" i="9" s="1"/>
  <c r="D41" i="2"/>
  <c r="M35" i="1"/>
  <c r="R23" i="9" s="1"/>
  <c r="M36" i="1"/>
  <c r="R24" i="9" s="1"/>
  <c r="S24" i="9" s="1"/>
  <c r="M37" i="1"/>
  <c r="R25" i="9" s="1"/>
  <c r="S25" i="9" s="1"/>
  <c r="M38" i="1"/>
  <c r="R26" i="9" s="1"/>
  <c r="S26" i="9" s="1"/>
  <c r="M39" i="1"/>
  <c r="R27" i="9"/>
  <c r="M41" i="1"/>
  <c r="R29" i="9" s="1"/>
  <c r="M44" i="1"/>
  <c r="R32" i="9" s="1"/>
  <c r="E35" i="1"/>
  <c r="F23" i="9" s="1"/>
  <c r="G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F31" i="1"/>
  <c r="G31" i="1"/>
  <c r="H31" i="1"/>
  <c r="I31" i="1"/>
  <c r="J31" i="1"/>
  <c r="K31" i="1"/>
  <c r="L31" i="1"/>
  <c r="N31" i="1"/>
  <c r="O31" i="1"/>
  <c r="P31" i="1"/>
  <c r="Q31" i="1"/>
  <c r="R31" i="1"/>
  <c r="S31" i="1"/>
  <c r="C31" i="1"/>
  <c r="B19" i="9"/>
  <c r="Z22" i="7"/>
  <c r="X22" i="7"/>
  <c r="E34" i="1"/>
  <c r="F22" i="9" s="1"/>
  <c r="G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E25" i="6" s="1"/>
  <c r="D8" i="6"/>
  <c r="D7" i="6"/>
  <c r="D6" i="6"/>
  <c r="B17" i="6"/>
  <c r="B16" i="6"/>
  <c r="B15" i="6"/>
  <c r="B14" i="6"/>
  <c r="B13" i="6"/>
  <c r="B12" i="6"/>
  <c r="B11" i="6"/>
  <c r="B10" i="6"/>
  <c r="B9" i="6"/>
  <c r="C25" i="6" s="1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E26" i="7" s="1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 s="1"/>
  <c r="P24" i="7"/>
  <c r="R24" i="7"/>
  <c r="S24" i="7" s="1"/>
  <c r="A25" i="7"/>
  <c r="F25" i="7"/>
  <c r="P25" i="7"/>
  <c r="R25" i="7"/>
  <c r="S25" i="7" s="1"/>
  <c r="A26" i="7"/>
  <c r="P26" i="7"/>
  <c r="Q26" i="7" s="1"/>
  <c r="R26" i="7"/>
  <c r="A27" i="7"/>
  <c r="F27" i="7"/>
  <c r="G27" i="7"/>
  <c r="P27" i="7"/>
  <c r="Q27" i="7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O22" i="13" s="1"/>
  <c r="P6" i="13"/>
  <c r="Q22" i="13" s="1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G26" i="13" s="1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G27" i="13" s="1"/>
  <c r="H11" i="13"/>
  <c r="J11" i="13"/>
  <c r="K27" i="13" s="1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O28" i="13" s="1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Y29" i="13" s="1"/>
  <c r="Z13" i="13"/>
  <c r="A14" i="13"/>
  <c r="B14" i="13"/>
  <c r="D14" i="13"/>
  <c r="F14" i="13"/>
  <c r="H14" i="13"/>
  <c r="J14" i="13"/>
  <c r="L14" i="13"/>
  <c r="N14" i="13"/>
  <c r="P14" i="13"/>
  <c r="R14" i="13"/>
  <c r="T14" i="13"/>
  <c r="U30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 s="1"/>
  <c r="P24" i="13"/>
  <c r="Q24" i="13" s="1"/>
  <c r="R24" i="13"/>
  <c r="T24" i="13"/>
  <c r="V24" i="13"/>
  <c r="X24" i="13"/>
  <c r="Z24" i="13"/>
  <c r="A25" i="13"/>
  <c r="F25" i="13"/>
  <c r="H25" i="13"/>
  <c r="J25" i="13"/>
  <c r="L25" i="13"/>
  <c r="M25" i="13" s="1"/>
  <c r="N25" i="13"/>
  <c r="P25" i="13"/>
  <c r="R25" i="13"/>
  <c r="S25" i="13" s="1"/>
  <c r="T25" i="13"/>
  <c r="V25" i="13"/>
  <c r="X25" i="13"/>
  <c r="Z25" i="13"/>
  <c r="A26" i="13"/>
  <c r="F26" i="13"/>
  <c r="H26" i="13"/>
  <c r="J26" i="13"/>
  <c r="L26" i="13"/>
  <c r="N26" i="13"/>
  <c r="O26" i="13"/>
  <c r="P26" i="13"/>
  <c r="Q26" i="13"/>
  <c r="R26" i="13"/>
  <c r="S26" i="13" s="1"/>
  <c r="T26" i="13"/>
  <c r="U26" i="13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N29" i="13"/>
  <c r="P29" i="13"/>
  <c r="R29" i="13"/>
  <c r="T29" i="13"/>
  <c r="V29" i="13"/>
  <c r="X29" i="13"/>
  <c r="Z29" i="13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K33" i="13" s="1"/>
  <c r="L33" i="13"/>
  <c r="N33" i="13"/>
  <c r="O33" i="13" s="1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J21" i="13" s="1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U22" i="13"/>
  <c r="Q29" i="13"/>
  <c r="P19" i="9"/>
  <c r="D19" i="6"/>
  <c r="G28" i="7"/>
  <c r="B19" i="7"/>
  <c r="Q28" i="13"/>
  <c r="M33" i="13"/>
  <c r="AA29" i="13"/>
  <c r="O25" i="13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K25" i="13"/>
  <c r="F35" i="7"/>
  <c r="L35" i="13"/>
  <c r="B27" i="7"/>
  <c r="C27" i="7" s="1"/>
  <c r="E24" i="6" l="1"/>
  <c r="C37" i="1"/>
  <c r="B25" i="9" s="1"/>
  <c r="AA24" i="13"/>
  <c r="Y24" i="13"/>
  <c r="D36" i="1"/>
  <c r="D24" i="9" s="1"/>
  <c r="E24" i="9" s="1"/>
  <c r="D35" i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B34" i="13" s="1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D25" i="9" s="1"/>
  <c r="E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C27" i="9"/>
  <c r="G27" i="9"/>
  <c r="C29" i="9"/>
  <c r="Q29" i="9"/>
  <c r="S32" i="9"/>
  <c r="E27" i="9"/>
  <c r="Q27" i="9"/>
  <c r="Q24" i="9"/>
  <c r="S33" i="9"/>
  <c r="G26" i="9"/>
  <c r="C25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L37" i="13" s="1"/>
  <c r="D49" i="4"/>
  <c r="M49" i="5"/>
  <c r="E49" i="5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C31" i="11" s="1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C48" i="2" s="1"/>
  <c r="D40" i="1"/>
  <c r="D28" i="9" s="1"/>
  <c r="E28" i="9" s="1"/>
  <c r="D46" i="2"/>
  <c r="Q28" i="9"/>
  <c r="S28" i="9"/>
  <c r="C28" i="13"/>
  <c r="E28" i="13"/>
  <c r="K28" i="13"/>
  <c r="D49" i="5" l="1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P34" i="9"/>
  <c r="P37" i="9" s="1"/>
  <c r="L48" i="5"/>
  <c r="E48" i="5"/>
  <c r="F34" i="9"/>
  <c r="F37" i="9" s="1"/>
  <c r="D34" i="13"/>
  <c r="V36" i="13" s="1"/>
  <c r="O48" i="2"/>
  <c r="L48" i="2"/>
  <c r="C49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C48" i="1" l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<sst xmlns="http://schemas.openxmlformats.org/spreadsheetml/2006/main" count="1085" uniqueCount="123">
  <si>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</si>
  <si>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</si>
  <si>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</si>
  <si>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</si>
  <si>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</si>
  <si>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</si>
  <si>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</si>
  <si>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</si>
  <si>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</si>
  <si>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</si>
  <si>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</si>
  <si>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</si>
  <si>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</si>
  <si>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</si>
  <si>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</si>
  <si>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</si>
  <si>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</si>
  <si>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</si>
  <si>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</si>
  <si>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</si>
  <si>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</si>
  <si>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</si>
  <si>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</si>
  <si>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</si>
  <si>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</si>
  <si>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</si>
  <si>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</si>
  <si>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</si>
  <si>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</si>
  <si>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</si>
  <si>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</si>
  <si>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</si>
  <si>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</si>
  <si>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</si>
  <si>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</si>
  <si>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</si>
  <si>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</si>
  <si>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</si>
  <si>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</si>
  <si>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</si>
  <si>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</si>
  <si>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</si>
  <si>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</si>
  <si>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</si>
  <si>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</si>
  <si>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</si>
  <si>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</si>
  <si>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</si>
  <si>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</si>
  <si>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</si>
  <si>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</si>
  <si>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</si>
  <si>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</si>
  <si>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</si>
  <si>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</si>
  <si>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</si>
  <si>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</si>
  <si>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</si>
  <si>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</si>
  <si>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</si>
  <si>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</si>
  <si>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</si>
  <si>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</si>
  <si>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</si>
  <si>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</si>
  <si>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</si>
  <si>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</si>
  <si>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</si>
  <si>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</si>
  <si>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</si>
  <si>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</si>
  <si>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</si>
  <si>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</si>
  <si>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</si>
  <si>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</si>
  <si>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</si>
  <si>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</si>
  <si>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</si>
  <si>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</si>
  <si>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</si>
  <si>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</si>
  <si>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</si>
  <si>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</si>
  <si>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</si>
  <si>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</si>
  <si>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</si>
  <si>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</si>
  <si>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</si>
  <si>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</si>
  <si>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</si>
  <si>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</si>
  <si>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</si>
  <si>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</si>
  <si>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</si>
  <si>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</si>
  <si>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</si>
  <si>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</si>
  <si>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</si>
  <si>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</si>
  <si>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</si>
  <si>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</si>
  <si>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</si>
  <si>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</si>
  <si>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</si>
  <si>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</si>
  <si>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</si>
  <si>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</si>
  <si>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</si>
  <si>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</si>
  <si>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</si>
  <si>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</si>
  <si>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</si>
  <si>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</si>
  <si>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</si>
  <si>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</si>
  <si>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</si>
  <si>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</si>
  <si>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</si>
  <si>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</si>
  <si>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※２０２５年1月速報値　</t>
    <rPh sb="5" eb="6">
      <t>ネン</t>
    </rPh>
    <rPh sb="7" eb="8">
      <t>ガツ</t>
    </rPh>
    <rPh sb="8" eb="11">
      <t>ソクホウチ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</si>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</sst>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3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41" fontId="0" fillId="14" borderId="0" xfId="0" applyNumberFormat="1" applyFill="1"/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view="pageBreakPreview" zoomScale="60" zoomScaleNormal="90" workbookViewId="0">
      <selection activeCell="L36" sqref="L36:M36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4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9">
        <v>60205</v>
      </c>
      <c r="M18" s="370">
        <v>43259</v>
      </c>
      <c r="N18" s="102" t="s">
        <v>61</v>
      </c>
      <c r="O18" s="101"/>
      <c r="P18" s="201"/>
      <c r="Q18" s="201"/>
      <c r="R18" s="213" t="s">
        <v>56</v>
      </c>
      <c r="S18" s="314"/>
    </row>
    <row r="19" spans="1:33" s="84" customFormat="1" x14ac:dyDescent="0.2">
      <c r="A19" s="93" t="s">
        <v>4</v>
      </c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1">
        <v>65165</v>
      </c>
      <c r="M19" s="372">
        <v>47658</v>
      </c>
      <c r="N19" s="73"/>
      <c r="O19" s="73"/>
      <c r="P19" s="73"/>
      <c r="Q19" s="73"/>
      <c r="R19" s="73"/>
      <c r="S19" s="138"/>
      <c r="V19"/>
    </row>
    <row r="20" spans="1:33" s="318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69">
        <v>66522</v>
      </c>
      <c r="M20" s="370">
        <v>48769</v>
      </c>
      <c r="N20" s="88"/>
      <c r="O20" s="88"/>
      <c r="P20" s="88"/>
      <c r="Q20" s="88"/>
      <c r="R20" s="88"/>
      <c r="S20" s="31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5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1">
        <v>66538</v>
      </c>
      <c r="M21" s="372">
        <v>48765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18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69">
        <v>66026</v>
      </c>
      <c r="M22" s="370">
        <v>48095</v>
      </c>
      <c r="N22" s="88"/>
      <c r="O22" s="88"/>
      <c r="P22" s="88"/>
      <c r="Q22" s="88"/>
      <c r="R22" s="88"/>
      <c r="S22" s="314"/>
      <c r="T22" s="31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5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1">
        <v>68722</v>
      </c>
      <c r="M23" s="372">
        <v>49739</v>
      </c>
      <c r="N23" s="73"/>
      <c r="O23" s="73"/>
      <c r="P23" s="73"/>
      <c r="Q23" s="73"/>
      <c r="R23" s="73"/>
      <c r="S23" s="138"/>
      <c r="T23" s="31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18" customFormat="1" x14ac:dyDescent="0.2">
      <c r="A24" s="105" t="s">
        <v>9</v>
      </c>
      <c r="B24" s="320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69">
        <v>77325</v>
      </c>
      <c r="M24" s="370">
        <v>56301</v>
      </c>
      <c r="N24" s="88"/>
      <c r="O24" s="88"/>
      <c r="P24" s="88"/>
      <c r="Q24" s="88"/>
      <c r="R24" s="88"/>
      <c r="S24" s="314"/>
      <c r="T24" s="31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5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1">
        <v>54951</v>
      </c>
      <c r="M25" s="372">
        <v>40908</v>
      </c>
      <c r="N25" s="73"/>
      <c r="O25" s="73"/>
      <c r="P25" s="73"/>
      <c r="Q25" s="73"/>
      <c r="R25" s="73"/>
      <c r="S25" s="138"/>
      <c r="T25" s="31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18" customFormat="1" x14ac:dyDescent="0.2">
      <c r="A26" s="105" t="s">
        <v>11</v>
      </c>
      <c r="B26" s="321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69">
        <v>68688</v>
      </c>
      <c r="M26" s="370">
        <v>50678</v>
      </c>
      <c r="N26" s="88"/>
      <c r="O26" s="88"/>
      <c r="P26" s="88"/>
      <c r="Q26" s="88"/>
      <c r="R26" s="88"/>
      <c r="S26" s="314"/>
      <c r="T26" s="31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5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1">
        <v>77193</v>
      </c>
      <c r="M27" s="372">
        <v>56433</v>
      </c>
      <c r="N27" s="95"/>
      <c r="O27" s="95"/>
      <c r="P27" s="95"/>
      <c r="Q27" s="95"/>
      <c r="R27" s="95"/>
      <c r="S27" s="138"/>
      <c r="T27" s="31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18" customFormat="1" x14ac:dyDescent="0.2">
      <c r="A28" s="251" t="s">
        <v>13</v>
      </c>
      <c r="B28" s="322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3"/>
      <c r="G28" s="323"/>
      <c r="H28" s="323"/>
      <c r="I28" s="323"/>
      <c r="J28" s="323"/>
      <c r="K28" s="323"/>
      <c r="L28" s="369">
        <v>71666</v>
      </c>
      <c r="M28" s="370">
        <v>52968</v>
      </c>
      <c r="N28" s="323"/>
      <c r="O28" s="323"/>
      <c r="P28" s="323"/>
      <c r="Q28" s="323"/>
      <c r="R28" s="323"/>
      <c r="S28" s="314"/>
      <c r="T28" s="31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5" customFormat="1" x14ac:dyDescent="0.2">
      <c r="A29" s="317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1">
        <v>65929</v>
      </c>
      <c r="M29" s="372">
        <v>49816</v>
      </c>
      <c r="N29" s="95"/>
      <c r="O29" s="95"/>
      <c r="P29" s="95"/>
      <c r="Q29" s="95"/>
      <c r="R29" s="95"/>
      <c r="S29" s="138"/>
      <c r="T29" s="31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7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S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850654.38199999998</v>
      </c>
      <c r="M31" s="35">
        <f t="shared" si="0"/>
        <v>610700.31700000004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84"/>
    </row>
    <row r="34" spans="1:22" x14ac:dyDescent="0.2">
      <c r="A34" s="93" t="s">
        <v>122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77431.503000000026</v>
      </c>
      <c r="D36" s="73">
        <f>'アルミ(月別集計)'!D36+'亜鉛(月別集計)'!D36+'その他(月別集計)'!D36</f>
        <v>61021.322999999989</v>
      </c>
      <c r="E36" s="75">
        <f>'アルミ(月別集計)'!E36+'亜鉛(月別集計)'!E36</f>
        <v>24145.808000000001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69080.659</v>
      </c>
      <c r="M36" s="80">
        <f>'アルミ(月別集計)'!M36+'亜鉛(月別集計)'!M36</f>
        <v>52261.231999999996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0</v>
      </c>
      <c r="D37" s="35">
        <f>'アルミ(月別集計)'!D37+'亜鉛(月別集計)'!D37+'その他(月別集計)'!D37</f>
        <v>0</v>
      </c>
      <c r="E37" s="37">
        <f>'アルミ(月別集計)'!E37+'亜鉛(月別集計)'!E37</f>
        <v>0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0</v>
      </c>
      <c r="M37" s="98">
        <f>'アルミ(月別集計)'!M37+'亜鉛(月別集計)'!M37</f>
        <v>0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0</v>
      </c>
      <c r="D38" s="73">
        <f>'アルミ(月別集計)'!D38+'亜鉛(月別集計)'!D38+'その他(月別集計)'!D38</f>
        <v>0</v>
      </c>
      <c r="E38" s="75">
        <f>'アルミ(月別集計)'!E38+'亜鉛(月別集計)'!E38</f>
        <v>0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0</v>
      </c>
      <c r="M38" s="80">
        <f>'アルミ(月別集計)'!M38+'亜鉛(月別集計)'!M38</f>
        <v>0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0</v>
      </c>
      <c r="D39" s="35">
        <f>'アルミ(月別集計)'!D39+'亜鉛(月別集計)'!D39+'その他(月別集計)'!D39</f>
        <v>0</v>
      </c>
      <c r="E39" s="37">
        <f>'アルミ(月別集計)'!E39+'亜鉛(月別集計)'!E39</f>
        <v>0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0</v>
      </c>
      <c r="M39" s="98">
        <f>'アルミ(月別集計)'!M39+'亜鉛(月別集計)'!M39</f>
        <v>0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226691.19800000003</v>
      </c>
      <c r="D46" s="280">
        <f>SUM(D34:D45)</f>
        <v>178742.84700000001</v>
      </c>
      <c r="E46" s="281">
        <f>SUM(E34:E45)</f>
        <v>70347.909</v>
      </c>
      <c r="F46" s="279"/>
      <c r="G46" s="279"/>
      <c r="H46" s="279"/>
      <c r="I46" s="279"/>
      <c r="J46" s="279"/>
      <c r="K46" s="279"/>
      <c r="L46" s="279">
        <f>SUM(L34:L45)</f>
        <v>201807.277</v>
      </c>
      <c r="M46" s="279">
        <f>SUM(M34:M45)</f>
        <v>152772.1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SUM(C18:C20)</f>
        <v>216844.49299999999</v>
      </c>
      <c r="D47" s="35">
        <f t="shared" ref="D47:E47" si="1">SUM(D18:D20)</f>
        <v>164183.28200000001</v>
      </c>
      <c r="E47" s="47">
        <f t="shared" si="1"/>
        <v>65761.131999999998</v>
      </c>
      <c r="F47" s="47">
        <f t="shared" ref="F47:S47" si="2">SUM(F18:F21)</f>
        <v>0</v>
      </c>
      <c r="G47" s="35">
        <f t="shared" si="2"/>
        <v>0</v>
      </c>
      <c r="H47" s="35">
        <f t="shared" si="2"/>
        <v>0</v>
      </c>
      <c r="I47" s="35">
        <f t="shared" si="2"/>
        <v>0</v>
      </c>
      <c r="J47" s="35">
        <f t="shared" si="2"/>
        <v>0</v>
      </c>
      <c r="K47" s="35">
        <f t="shared" si="2"/>
        <v>0</v>
      </c>
      <c r="L47" s="35">
        <f>SUM(L18:L20)</f>
        <v>191892</v>
      </c>
      <c r="M47" s="35">
        <f>SUM(M18:M20)</f>
        <v>139686</v>
      </c>
      <c r="N47" s="35">
        <f t="shared" si="2"/>
        <v>0</v>
      </c>
      <c r="O47" s="35">
        <f t="shared" si="2"/>
        <v>0</v>
      </c>
      <c r="P47" s="35">
        <f t="shared" si="2"/>
        <v>0</v>
      </c>
      <c r="Q47" s="35">
        <f t="shared" si="2"/>
        <v>0</v>
      </c>
      <c r="R47" s="35">
        <f t="shared" si="2"/>
        <v>0</v>
      </c>
      <c r="S47" s="36">
        <f t="shared" si="2"/>
        <v>0</v>
      </c>
      <c r="T47" s="100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0.31032483669701189</v>
      </c>
      <c r="F48" s="273"/>
      <c r="G48" s="273"/>
      <c r="H48" s="273"/>
      <c r="I48" s="273"/>
      <c r="J48" s="273"/>
      <c r="K48" s="273"/>
      <c r="L48" s="273">
        <f>L46/$C$46</f>
        <v>0.89022987562137268</v>
      </c>
      <c r="M48" s="273">
        <f>M46/$D$46</f>
        <v>0.854703293385497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1.0454090618755074</v>
      </c>
      <c r="D49" s="39">
        <f>D46/D47</f>
        <v>1.0886787303959486</v>
      </c>
      <c r="E49" s="41">
        <f>E46/E47</f>
        <v>1.0697490578477269</v>
      </c>
      <c r="F49" s="39"/>
      <c r="G49" s="39"/>
      <c r="H49" s="39"/>
      <c r="I49" s="39"/>
      <c r="J49" s="39"/>
      <c r="K49" s="39"/>
      <c r="L49" s="39">
        <f>L46/L47</f>
        <v>1.0516711327204886</v>
      </c>
      <c r="M49" s="39">
        <f>M46/M47</f>
        <v>1.0936822587804076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119</v>
      </c>
      <c r="C52" s="342">
        <v>77431.502999999997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  <ignoredErrors>
    <ignoredError sqref="L30:M30 L47:M47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171.422</v>
      </c>
      <c r="C24" s="63">
        <f t="shared" si="0"/>
        <v>0.90130077710127554</v>
      </c>
      <c r="D24" s="48">
        <f>+'その他(月別集計)'!D36</f>
        <v>226.697</v>
      </c>
      <c r="E24" s="63">
        <f t="shared" si="1"/>
        <v>0.9475041482589851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0</v>
      </c>
      <c r="C25" s="65">
        <f t="shared" si="0"/>
        <v>0</v>
      </c>
      <c r="D25" s="35">
        <f>+'その他(月別集計)'!D37</f>
        <v>0</v>
      </c>
      <c r="E25" s="65">
        <f t="shared" si="1"/>
        <v>0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0</v>
      </c>
      <c r="C26" s="240">
        <f t="shared" si="0"/>
        <v>0</v>
      </c>
      <c r="D26" s="48">
        <f>+'その他(月別集計)'!D38</f>
        <v>0</v>
      </c>
      <c r="E26" s="63">
        <f t="shared" si="1"/>
        <v>0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0</v>
      </c>
      <c r="C27" s="65">
        <f t="shared" si="0"/>
        <v>0</v>
      </c>
      <c r="D27" s="35">
        <f>+'その他(月別集計)'!D39</f>
        <v>0</v>
      </c>
      <c r="E27" s="65">
        <f t="shared" si="1"/>
        <v>0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533.01700000000005</v>
      </c>
      <c r="C34" s="81"/>
      <c r="D34" s="81">
        <f>SUM(D22:D33)</f>
        <v>647.41800000000001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549.803</v>
      </c>
      <c r="C35" s="35"/>
      <c r="D35" s="35">
        <f>'その他(月別集計)'!D47</f>
        <v>726.13599999999997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0.96946906437396674</v>
      </c>
      <c r="C37" s="39"/>
      <c r="D37" s="39">
        <f>D34/D35</f>
        <v>0.89159331034406786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5" activePane="bottomLeft" state="frozen"/>
      <selection activeCell="R11" sqref="R11"/>
      <selection pane="bottomLeft" activeCell="C36" sqref="C36:S36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52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52"/>
      <c r="W14" s="35"/>
      <c r="X14" s="35"/>
      <c r="Y14" s="346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6"/>
      <c r="W15" s="35"/>
      <c r="X15" s="35"/>
      <c r="Y15" s="346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52"/>
      <c r="W16" s="35"/>
      <c r="X16" s="35"/>
      <c r="Y16" s="346"/>
      <c r="Z16" s="35"/>
      <c r="AA16" s="178"/>
    </row>
    <row r="17" spans="1:37" s="84" customFormat="1" ht="14.4" customHeight="1" x14ac:dyDescent="0.2">
      <c r="A17" s="306" t="s">
        <v>115</v>
      </c>
      <c r="B17" s="325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52"/>
      <c r="W17" s="35"/>
      <c r="X17" s="35"/>
      <c r="Y17" s="346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6"/>
      <c r="W18" s="35"/>
      <c r="X18" s="35"/>
      <c r="Y18" s="346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52"/>
      <c r="W19" s="35"/>
      <c r="X19" s="35"/>
      <c r="Y19" s="346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/>
      <c r="U20"/>
      <c r="V20" s="352"/>
      <c r="W20" s="35"/>
      <c r="X20" s="35"/>
      <c r="Y20" s="346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52"/>
      <c r="W21" s="35"/>
      <c r="X21" s="35"/>
      <c r="Y21" s="346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8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52"/>
      <c r="W22" s="35"/>
      <c r="X22" s="35"/>
      <c r="Y22" s="346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52"/>
      <c r="W23"/>
      <c r="X23" s="35"/>
      <c r="Y23" s="346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8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52"/>
      <c r="W24"/>
      <c r="X24"/>
      <c r="Y24" s="346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52"/>
      <c r="W25"/>
      <c r="X25"/>
      <c r="Y25" s="346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8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52"/>
      <c r="W26"/>
      <c r="X26"/>
      <c r="Y26" s="346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6"/>
      <c r="W27"/>
      <c r="X27"/>
      <c r="Y27" s="346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8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 s="35"/>
      <c r="U28"/>
      <c r="V28" s="352"/>
      <c r="W28"/>
      <c r="X28" s="353"/>
      <c r="Y28" s="346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52"/>
      <c r="W29"/>
      <c r="X29"/>
      <c r="Y29" s="346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52"/>
      <c r="W30"/>
      <c r="X30"/>
      <c r="Y30" s="346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/>
      <c r="U31"/>
      <c r="V31" s="352"/>
      <c r="W31"/>
      <c r="X31"/>
      <c r="Y31" s="346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54"/>
      <c r="W32" s="353"/>
      <c r="X32"/>
      <c r="Y32" s="346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52"/>
      <c r="W33" s="353"/>
      <c r="Y33" s="346"/>
      <c r="Z33" s="35"/>
      <c r="AA33" s="35"/>
    </row>
    <row r="34" spans="1:37" ht="14.4" customHeight="1" x14ac:dyDescent="0.2">
      <c r="A34" s="93" t="s">
        <v>122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74">
        <v>2062.3980000000001</v>
      </c>
      <c r="V34" s="352"/>
      <c r="W34" s="353"/>
      <c r="X34" s="35"/>
      <c r="Y34" s="346"/>
      <c r="Z34" s="355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52"/>
      <c r="X35" s="35"/>
      <c r="Y35" s="346"/>
      <c r="Z35" s="355"/>
      <c r="AA35" s="35"/>
    </row>
    <row r="36" spans="1:37" ht="14.4" customHeight="1" x14ac:dyDescent="0.2">
      <c r="A36" s="93" t="s">
        <v>5</v>
      </c>
      <c r="B36" s="84"/>
      <c r="C36" s="73">
        <f t="shared" si="0"/>
        <v>76083.989000000016</v>
      </c>
      <c r="D36" s="74">
        <f>G36+J36+M36+P36+S36</f>
        <v>57407.423999999992</v>
      </c>
      <c r="E36" s="75">
        <v>23576.460999999999</v>
      </c>
      <c r="F36" s="73">
        <v>2195.6579999999999</v>
      </c>
      <c r="G36" s="73">
        <v>2318.4870000000001</v>
      </c>
      <c r="H36" s="73"/>
      <c r="I36" s="73">
        <v>1204.123</v>
      </c>
      <c r="J36" s="73">
        <v>1677.1890000000001</v>
      </c>
      <c r="K36" s="73"/>
      <c r="L36" s="73">
        <v>68516.073000000004</v>
      </c>
      <c r="M36" s="73">
        <v>49669.813999999998</v>
      </c>
      <c r="N36" s="73"/>
      <c r="O36" s="73">
        <v>1788.5730000000001</v>
      </c>
      <c r="P36" s="73">
        <v>1499.912</v>
      </c>
      <c r="Q36" s="73"/>
      <c r="R36" s="73">
        <v>2379.5619999999999</v>
      </c>
      <c r="S36" s="74">
        <v>2242.0219999999999</v>
      </c>
      <c r="V36" s="352"/>
      <c r="Y36" s="346"/>
      <c r="Z36" s="35"/>
      <c r="AA36" s="35"/>
    </row>
    <row r="37" spans="1:37" ht="14.4" customHeight="1" x14ac:dyDescent="0.2">
      <c r="A37" s="97" t="s">
        <v>6</v>
      </c>
      <c r="C37" s="35">
        <f t="shared" si="0"/>
        <v>0</v>
      </c>
      <c r="D37" s="36">
        <f t="shared" si="1"/>
        <v>0</v>
      </c>
      <c r="E37" s="37"/>
      <c r="F37" s="35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211"/>
      <c r="V37" s="352"/>
      <c r="Y37" s="346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0</v>
      </c>
      <c r="D38" s="74">
        <f>G38+J38+M38+P38+S38</f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V38" s="352"/>
      <c r="Y38" s="346"/>
      <c r="Z38" s="35"/>
      <c r="AA38" s="35"/>
    </row>
    <row r="39" spans="1:37" ht="14.4" customHeight="1" x14ac:dyDescent="0.2">
      <c r="A39" s="97" t="s">
        <v>8</v>
      </c>
      <c r="C39" s="35">
        <f t="shared" si="0"/>
        <v>0</v>
      </c>
      <c r="D39" s="36">
        <f>G39+J39+M39+P39+S39</f>
        <v>0</v>
      </c>
      <c r="E39" s="37"/>
      <c r="F39" s="349"/>
      <c r="G39" s="349"/>
      <c r="H39" s="35"/>
      <c r="I39" s="346"/>
      <c r="J39" s="346"/>
      <c r="K39" s="35"/>
      <c r="L39" s="346"/>
      <c r="M39" s="346"/>
      <c r="N39" s="35"/>
      <c r="O39" s="346"/>
      <c r="P39" s="346"/>
      <c r="Q39" s="35"/>
      <c r="R39" s="346"/>
      <c r="S39" s="348"/>
      <c r="T39" s="35"/>
      <c r="U39" s="353"/>
      <c r="V39" s="352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178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2">G42+J42+M42+P42+S42</f>
        <v>0</v>
      </c>
      <c r="E42" s="75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U42" s="35"/>
      <c r="V42" s="353"/>
    </row>
    <row r="43" spans="1:37" ht="14.4" customHeight="1" x14ac:dyDescent="0.2">
      <c r="A43" s="97" t="s">
        <v>12</v>
      </c>
      <c r="C43" s="35">
        <f t="shared" si="2"/>
        <v>0</v>
      </c>
      <c r="D43" s="36">
        <f t="shared" si="2"/>
        <v>0</v>
      </c>
      <c r="E43" s="37"/>
      <c r="F43" s="351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37" ht="14.4" customHeight="1" x14ac:dyDescent="0.2">
      <c r="A44" s="93" t="s">
        <v>13</v>
      </c>
      <c r="B44" s="84"/>
      <c r="C44" s="73">
        <f t="shared" si="2"/>
        <v>0</v>
      </c>
      <c r="D44" s="74">
        <f t="shared" si="2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222551.77799999999</v>
      </c>
      <c r="D46" s="82">
        <f>SUM(D34:D45)</f>
        <v>168621.68400000001</v>
      </c>
      <c r="E46" s="83">
        <f>SUM(E34:E45)</f>
        <v>68639.209999999992</v>
      </c>
      <c r="F46" s="81">
        <f>SUM(F34:F45)</f>
        <v>6373.1170000000002</v>
      </c>
      <c r="G46" s="81">
        <f>SUM(G34:G45)</f>
        <v>6816.1930000000002</v>
      </c>
      <c r="H46" s="81"/>
      <c r="I46" s="81">
        <f>SUM(I34:I45)</f>
        <v>3685.9580000000001</v>
      </c>
      <c r="J46" s="81">
        <f>SUM(J34:J45)</f>
        <v>5053.9710000000005</v>
      </c>
      <c r="K46" s="81"/>
      <c r="L46" s="81">
        <f>SUM(L34:L45)</f>
        <v>200049.93400000001</v>
      </c>
      <c r="M46" s="81">
        <f>SUM(M34:M45)</f>
        <v>145771.625</v>
      </c>
      <c r="N46" s="81"/>
      <c r="O46" s="81">
        <f>SUM(O34:O45)</f>
        <v>5384.0119999999997</v>
      </c>
      <c r="P46" s="81">
        <f>SUM(P34:P45)</f>
        <v>4477.0140000000001</v>
      </c>
      <c r="Q46" s="81"/>
      <c r="R46" s="81">
        <f>SUM(R34:R45)</f>
        <v>7058.7569999999996</v>
      </c>
      <c r="S46" s="82">
        <f>SUM(S34:S45)</f>
        <v>6502.8810000000003</v>
      </c>
      <c r="U46" s="144"/>
      <c r="V46" s="144"/>
    </row>
    <row r="47" spans="1:37" ht="14.4" customHeight="1" x14ac:dyDescent="0.2">
      <c r="A47" s="100" t="s">
        <v>67</v>
      </c>
      <c r="C47" s="35">
        <f>SUM(C18:C20)</f>
        <v>212847.69400000002</v>
      </c>
      <c r="D47" s="35">
        <f t="shared" ref="D47:S47" si="3">SUM(D18:D20)</f>
        <v>153966.92600000001</v>
      </c>
      <c r="E47" s="47">
        <f t="shared" si="3"/>
        <v>64140.269</v>
      </c>
      <c r="F47" s="47">
        <f t="shared" si="3"/>
        <v>6621.4529999999995</v>
      </c>
      <c r="G47" s="35">
        <f t="shared" si="3"/>
        <v>6410.5550000000003</v>
      </c>
      <c r="H47" s="35"/>
      <c r="I47" s="35">
        <f t="shared" si="3"/>
        <v>3772.3329999999996</v>
      </c>
      <c r="J47" s="35">
        <f t="shared" si="3"/>
        <v>4765.7900000000009</v>
      </c>
      <c r="K47" s="35"/>
      <c r="L47" s="35">
        <f t="shared" si="3"/>
        <v>190213.45800000001</v>
      </c>
      <c r="M47" s="35">
        <f t="shared" si="3"/>
        <v>132479.15299999999</v>
      </c>
      <c r="N47" s="35"/>
      <c r="O47" s="35">
        <f t="shared" si="3"/>
        <v>5428.38</v>
      </c>
      <c r="P47" s="35">
        <f t="shared" si="3"/>
        <v>4361.634</v>
      </c>
      <c r="Q47" s="35"/>
      <c r="R47" s="35">
        <f t="shared" si="3"/>
        <v>6812.07</v>
      </c>
      <c r="S47" s="35">
        <f t="shared" si="3"/>
        <v>5949.7939999999999</v>
      </c>
      <c r="T47" s="35"/>
      <c r="U47" s="347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0.30841905922674767</v>
      </c>
      <c r="F48" s="10">
        <f>F46/$C$46</f>
        <v>2.8636558455174418E-2</v>
      </c>
      <c r="G48" s="10">
        <f>G46/$D$46</f>
        <v>4.0422992098691171E-2</v>
      </c>
      <c r="H48" s="38"/>
      <c r="I48" s="10">
        <f>I46/$C$46</f>
        <v>1.6562249167921723E-2</v>
      </c>
      <c r="J48" s="10">
        <f>J46/$D$46</f>
        <v>2.9972248409048035E-2</v>
      </c>
      <c r="K48" s="38"/>
      <c r="L48" s="10">
        <f>L46/$C$46</f>
        <v>0.89889164579040126</v>
      </c>
      <c r="M48" s="10">
        <f>M46/$D$46</f>
        <v>0.864489201756519</v>
      </c>
      <c r="N48" s="38"/>
      <c r="O48" s="10">
        <f>O46/$C$46</f>
        <v>2.4192176977350412E-2</v>
      </c>
      <c r="P48" s="10">
        <f>P46/$D$46</f>
        <v>2.6550642205660807E-2</v>
      </c>
      <c r="Q48" s="38"/>
      <c r="R48" s="10">
        <f>R46/$C$46</f>
        <v>3.1717369609152259E-2</v>
      </c>
      <c r="S48" s="11">
        <f>S46/$D$46</f>
        <v>3.8564915530080936E-2</v>
      </c>
      <c r="T48" s="35"/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1.0455916802180623</v>
      </c>
      <c r="D49" s="39">
        <f>D46/D47</f>
        <v>1.0951812079433216</v>
      </c>
      <c r="E49" s="41">
        <f>E46/E47</f>
        <v>1.0701422221974153</v>
      </c>
      <c r="F49" s="39">
        <f>F46/F47</f>
        <v>0.9624952408481946</v>
      </c>
      <c r="G49" s="39">
        <f>G46/G47</f>
        <v>1.0632765805768767</v>
      </c>
      <c r="H49" s="39"/>
      <c r="I49" s="39">
        <f>I46/I47</f>
        <v>0.97710302881532474</v>
      </c>
      <c r="J49" s="39">
        <f>J46/J47</f>
        <v>1.0604686736092022</v>
      </c>
      <c r="K49" s="39"/>
      <c r="L49" s="39">
        <f>L46/L47</f>
        <v>1.0517128288577773</v>
      </c>
      <c r="M49" s="39">
        <f>M46/M47</f>
        <v>1.1003363298978821</v>
      </c>
      <c r="N49" s="39"/>
      <c r="O49" s="39">
        <f>O46/O47</f>
        <v>0.99182665915061208</v>
      </c>
      <c r="P49" s="39">
        <f>P46/P47</f>
        <v>1.026453388798785</v>
      </c>
      <c r="Q49" s="39"/>
      <c r="R49" s="39">
        <f>R46/R47</f>
        <v>1.036213221531781</v>
      </c>
      <c r="S49" s="40">
        <f>S46/S47</f>
        <v>1.0929590167323442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  <ignoredErrors>
    <ignoredError sqref="D48" formula="1"/>
    <ignoredError sqref="C30:G30 I30:J30 L30:M30 O30:P30 R30:S30 C47:G47 I47:J47 L47:M47 O47:P47 R47:S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9" zoomScale="60" zoomScaleNormal="112" workbookViewId="0">
      <selection activeCell="C36" sqref="C36:S36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294"/>
      <c r="Y16" s="346"/>
      <c r="Z16" s="73"/>
    </row>
    <row r="17" spans="1:33" s="84" customFormat="1" ht="14.4" customHeight="1" x14ac:dyDescent="0.2">
      <c r="A17" s="306" t="s">
        <v>115</v>
      </c>
      <c r="B17" s="325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7">
        <v>6715.9089999999987</v>
      </c>
      <c r="S17" s="368">
        <v>9727.2470000000012</v>
      </c>
      <c r="T17" s="326"/>
      <c r="Y17" s="346"/>
      <c r="Z17" s="88"/>
    </row>
    <row r="18" spans="1:33" s="102" customFormat="1" ht="14.4" customHeight="1" x14ac:dyDescent="0.2">
      <c r="A18" s="105" t="s">
        <v>113</v>
      </c>
      <c r="B18" s="102">
        <v>2024</v>
      </c>
      <c r="C18" s="88">
        <v>1101.4870000000001</v>
      </c>
      <c r="D18" s="88">
        <v>2524.7070000000003</v>
      </c>
      <c r="E18" s="89">
        <v>527.553</v>
      </c>
      <c r="F18" s="213"/>
      <c r="G18" s="201"/>
      <c r="H18" s="88"/>
      <c r="I18" s="213"/>
      <c r="J18" s="201"/>
      <c r="K18" s="88"/>
      <c r="L18" s="88">
        <v>545.06700000000001</v>
      </c>
      <c r="M18" s="88">
        <v>1812.1310000000001</v>
      </c>
      <c r="N18" s="88"/>
      <c r="O18" s="213"/>
      <c r="P18" s="201"/>
      <c r="Q18" s="88"/>
      <c r="R18" s="345">
        <v>556.41999999999996</v>
      </c>
      <c r="S18" s="328">
        <v>712.57600000000002</v>
      </c>
      <c r="T18" s="327"/>
      <c r="Y18" s="346"/>
      <c r="Z18" s="73"/>
    </row>
    <row r="19" spans="1:33" s="84" customFormat="1" ht="14.4" customHeight="1" x14ac:dyDescent="0.2">
      <c r="A19" s="93" t="s">
        <v>4</v>
      </c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326"/>
      <c r="Y19" s="346"/>
      <c r="Z19" s="88"/>
    </row>
    <row r="20" spans="1:33" s="102" customFormat="1" ht="14.4" customHeight="1" x14ac:dyDescent="0.2">
      <c r="A20" s="105" t="s">
        <v>5</v>
      </c>
      <c r="C20" s="88">
        <v>1179.549</v>
      </c>
      <c r="D20" s="88">
        <v>3611.0239999999999</v>
      </c>
      <c r="E20" s="89">
        <v>557.95600000000002</v>
      </c>
      <c r="F20" s="88"/>
      <c r="G20" s="88"/>
      <c r="H20" s="88"/>
      <c r="I20" s="88"/>
      <c r="J20" s="88"/>
      <c r="K20" s="88"/>
      <c r="L20" s="88">
        <v>550.84500000000003</v>
      </c>
      <c r="M20" s="88">
        <v>2809.96</v>
      </c>
      <c r="N20" s="88"/>
      <c r="O20" s="88"/>
      <c r="P20" s="88"/>
      <c r="Q20" s="88"/>
      <c r="R20" s="88">
        <v>628.70399999999995</v>
      </c>
      <c r="S20" s="90">
        <v>801.06399999999996</v>
      </c>
      <c r="T20" s="327"/>
      <c r="Y20" s="346"/>
      <c r="Z20" s="73"/>
    </row>
    <row r="21" spans="1:33" s="84" customFormat="1" ht="14.4" customHeight="1" x14ac:dyDescent="0.2">
      <c r="A21" s="93" t="s">
        <v>6</v>
      </c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326"/>
      <c r="Y21" s="346"/>
      <c r="Z21" s="35"/>
    </row>
    <row r="22" spans="1:33" s="318" customFormat="1" ht="14.4" customHeight="1" x14ac:dyDescent="0.2">
      <c r="A22" s="105" t="s">
        <v>7</v>
      </c>
      <c r="B22" s="102"/>
      <c r="C22" s="88">
        <v>1202.7469999999998</v>
      </c>
      <c r="D22" s="88">
        <v>2978.97</v>
      </c>
      <c r="E22" s="89">
        <v>534.154</v>
      </c>
      <c r="F22" s="88"/>
      <c r="G22" s="88"/>
      <c r="H22" s="88"/>
      <c r="I22" s="88"/>
      <c r="J22" s="88"/>
      <c r="K22" s="88"/>
      <c r="L22" s="88">
        <v>586.26400000000001</v>
      </c>
      <c r="M22" s="88">
        <v>2154.3649999999998</v>
      </c>
      <c r="N22" s="88"/>
      <c r="O22" s="88"/>
      <c r="P22" s="88"/>
      <c r="Q22" s="88"/>
      <c r="R22" s="88">
        <v>616.48299999999995</v>
      </c>
      <c r="S22" s="90">
        <v>824.60500000000002</v>
      </c>
      <c r="T22" s="327"/>
      <c r="U22" s="102"/>
      <c r="V22" s="102"/>
      <c r="W22" s="102"/>
      <c r="Y22" s="346"/>
      <c r="Z22" s="35"/>
      <c r="AA22" s="102"/>
      <c r="AC22" s="102"/>
      <c r="AD22" s="102"/>
      <c r="AE22" s="102"/>
      <c r="AF22" s="102"/>
      <c r="AG22" s="102"/>
    </row>
    <row r="23" spans="1:33" s="315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326"/>
      <c r="U23" s="84"/>
      <c r="V23" s="84"/>
      <c r="W23" s="84"/>
      <c r="X23"/>
      <c r="Y23"/>
      <c r="Z23"/>
      <c r="AA23" s="84"/>
      <c r="AC23" s="84"/>
      <c r="AD23" s="84"/>
      <c r="AE23" s="84"/>
      <c r="AF23" s="84"/>
      <c r="AG23" s="84"/>
    </row>
    <row r="24" spans="1:33" s="318" customFormat="1" ht="14.4" customHeight="1" x14ac:dyDescent="0.2">
      <c r="A24" s="105" t="s">
        <v>9</v>
      </c>
      <c r="B24" s="102"/>
      <c r="C24" s="88">
        <v>1372.8400000000001</v>
      </c>
      <c r="D24" s="88">
        <v>3313.3159999999998</v>
      </c>
      <c r="E24" s="89">
        <v>611.55899999999997</v>
      </c>
      <c r="F24" s="88"/>
      <c r="G24" s="88"/>
      <c r="H24" s="88"/>
      <c r="I24" s="88"/>
      <c r="J24" s="88"/>
      <c r="K24" s="88"/>
      <c r="L24" s="88">
        <v>727.95</v>
      </c>
      <c r="M24" s="88">
        <v>2414.6909999999998</v>
      </c>
      <c r="N24" s="88"/>
      <c r="O24" s="88"/>
      <c r="P24" s="88"/>
      <c r="Q24" s="88"/>
      <c r="R24" s="88">
        <v>644.89</v>
      </c>
      <c r="S24" s="90">
        <v>898.625</v>
      </c>
      <c r="T24" s="327"/>
      <c r="U24" s="102"/>
      <c r="V24" s="102"/>
      <c r="W24" s="102"/>
      <c r="Y24" s="346"/>
      <c r="Z24" s="35"/>
      <c r="AA24" s="102"/>
      <c r="AC24" s="102"/>
      <c r="AD24" s="102"/>
      <c r="AE24" s="102"/>
      <c r="AF24" s="102"/>
      <c r="AG24" s="102"/>
    </row>
    <row r="25" spans="1:33" s="315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326"/>
      <c r="U25" s="84"/>
      <c r="V25" s="84"/>
      <c r="W25" s="84"/>
      <c r="Y25" s="346"/>
      <c r="Z25" s="35"/>
      <c r="AA25" s="84"/>
      <c r="AC25" s="84"/>
      <c r="AD25" s="84"/>
      <c r="AE25" s="84"/>
      <c r="AF25" s="84"/>
      <c r="AG25" s="84"/>
    </row>
    <row r="26" spans="1:33" s="318" customFormat="1" ht="14.4" customHeight="1" x14ac:dyDescent="0.2">
      <c r="A26" s="105" t="s">
        <v>11</v>
      </c>
      <c r="B26" s="102"/>
      <c r="C26" s="88">
        <v>1230.4140000000002</v>
      </c>
      <c r="D26" s="88">
        <v>3249.3579999999997</v>
      </c>
      <c r="E26" s="89">
        <v>611.64800000000002</v>
      </c>
      <c r="F26" s="88"/>
      <c r="G26" s="88"/>
      <c r="H26" s="88"/>
      <c r="I26" s="88"/>
      <c r="J26" s="88"/>
      <c r="K26" s="88"/>
      <c r="L26" s="88">
        <v>603.44000000000005</v>
      </c>
      <c r="M26" s="88">
        <v>2400.6039999999998</v>
      </c>
      <c r="N26" s="88"/>
      <c r="O26" s="88"/>
      <c r="P26" s="88"/>
      <c r="Q26" s="88"/>
      <c r="R26" s="88">
        <v>626.97400000000005</v>
      </c>
      <c r="S26" s="90">
        <v>848.75400000000002</v>
      </c>
      <c r="T26" s="327"/>
      <c r="U26" s="102"/>
      <c r="V26" s="102"/>
      <c r="W26" s="102"/>
      <c r="Y26" s="346"/>
      <c r="Z26" s="35"/>
      <c r="AA26" s="102"/>
      <c r="AC26" s="102"/>
      <c r="AD26" s="102"/>
      <c r="AE26" s="102"/>
      <c r="AF26" s="102"/>
      <c r="AG26" s="102"/>
    </row>
    <row r="27" spans="1:33" s="315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 s="84"/>
      <c r="U27" s="84"/>
      <c r="V27" s="84"/>
      <c r="W27" s="84"/>
      <c r="Y27" s="346"/>
      <c r="Z27" s="35"/>
      <c r="AA27" s="84"/>
      <c r="AC27" s="84"/>
      <c r="AD27" s="84"/>
      <c r="AE27" s="84"/>
      <c r="AF27" s="84"/>
      <c r="AG27" s="84"/>
    </row>
    <row r="28" spans="1:33" s="318" customFormat="1" ht="14.4" customHeight="1" x14ac:dyDescent="0.2">
      <c r="A28" s="105" t="s">
        <v>13</v>
      </c>
      <c r="B28" s="102"/>
      <c r="C28" s="88">
        <v>1259.347</v>
      </c>
      <c r="D28" s="88">
        <v>3149.067</v>
      </c>
      <c r="E28" s="89">
        <v>589.41099999999994</v>
      </c>
      <c r="F28" s="88"/>
      <c r="G28" s="88"/>
      <c r="H28" s="88"/>
      <c r="I28" s="88"/>
      <c r="J28" s="88"/>
      <c r="K28" s="88"/>
      <c r="L28" s="88">
        <v>616.48299999999995</v>
      </c>
      <c r="M28" s="88">
        <v>2275.4380000000001</v>
      </c>
      <c r="N28" s="88"/>
      <c r="O28" s="88"/>
      <c r="P28" s="88"/>
      <c r="Q28" s="88"/>
      <c r="R28" s="88">
        <v>642.86400000000003</v>
      </c>
      <c r="S28" s="90">
        <v>873.62900000000002</v>
      </c>
      <c r="T28" s="102"/>
      <c r="U28" s="102"/>
      <c r="V28" s="102"/>
      <c r="W28" s="102"/>
      <c r="Y28" s="346"/>
      <c r="Z28" s="35"/>
      <c r="AA28" s="102"/>
      <c r="AC28" s="102"/>
      <c r="AD28" s="102"/>
      <c r="AE28" s="102"/>
      <c r="AF28" s="102"/>
      <c r="AG28" s="102"/>
    </row>
    <row r="29" spans="1:33" s="315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 s="84"/>
      <c r="U29" s="84"/>
      <c r="V29" s="84"/>
      <c r="W29" s="84"/>
      <c r="Y29" s="346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122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  <c r="U35" s="35"/>
    </row>
    <row r="36" spans="1:33" ht="14.4" customHeight="1" x14ac:dyDescent="0.2">
      <c r="A36" s="93" t="s">
        <v>5</v>
      </c>
      <c r="B36" s="84"/>
      <c r="C36" s="73">
        <f t="shared" si="1"/>
        <v>1176.0920000000001</v>
      </c>
      <c r="D36" s="73">
        <f t="shared" si="0"/>
        <v>3387.2020000000002</v>
      </c>
      <c r="E36" s="75">
        <v>569.34699999999998</v>
      </c>
      <c r="F36" s="239"/>
      <c r="G36" s="73"/>
      <c r="H36" s="73"/>
      <c r="I36" s="73"/>
      <c r="J36" s="73"/>
      <c r="K36" s="73"/>
      <c r="L36" s="73">
        <v>564.58600000000001</v>
      </c>
      <c r="M36" s="73">
        <v>2591.4180000000001</v>
      </c>
      <c r="N36" s="73"/>
      <c r="O36" s="73"/>
      <c r="P36" s="73"/>
      <c r="Q36" s="73"/>
      <c r="R36" s="73">
        <v>611.50599999999997</v>
      </c>
      <c r="S36" s="74">
        <v>795.78399999999999</v>
      </c>
      <c r="U36" s="35"/>
    </row>
    <row r="37" spans="1:33" ht="14.4" customHeight="1" x14ac:dyDescent="0.2">
      <c r="A37" s="97" t="s">
        <v>6</v>
      </c>
      <c r="C37" s="35">
        <f t="shared" si="1"/>
        <v>0</v>
      </c>
      <c r="D37" s="35">
        <f t="shared" si="0"/>
        <v>0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U37" s="35"/>
    </row>
    <row r="38" spans="1:33" ht="14.4" customHeight="1" x14ac:dyDescent="0.2">
      <c r="A38" s="93" t="s">
        <v>7</v>
      </c>
      <c r="B38" s="84"/>
      <c r="C38" s="73">
        <f t="shared" si="1"/>
        <v>0</v>
      </c>
      <c r="D38" s="73">
        <f t="shared" si="0"/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U38" s="35"/>
    </row>
    <row r="39" spans="1:33" ht="14.4" customHeight="1" x14ac:dyDescent="0.2">
      <c r="A39" s="97" t="s">
        <v>8</v>
      </c>
      <c r="C39" s="35">
        <f t="shared" si="1"/>
        <v>0</v>
      </c>
      <c r="D39" s="88">
        <f t="shared" si="0"/>
        <v>0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3606.4029999999998</v>
      </c>
      <c r="D46" s="82">
        <f>SUM(D34:D45)</f>
        <v>9473.7450000000008</v>
      </c>
      <c r="E46" s="83">
        <f>SUM(E34:E45)</f>
        <v>1708.6990000000001</v>
      </c>
      <c r="F46" s="81"/>
      <c r="G46" s="81"/>
      <c r="H46" s="81"/>
      <c r="I46" s="81"/>
      <c r="J46" s="81"/>
      <c r="K46" s="81"/>
      <c r="L46" s="81">
        <f>SUM(L34:L45)</f>
        <v>1757.3430000000001</v>
      </c>
      <c r="M46" s="81">
        <f>SUM(M34:M45)</f>
        <v>7000.4750000000004</v>
      </c>
      <c r="N46" s="81"/>
      <c r="O46" s="81"/>
      <c r="P46" s="81"/>
      <c r="Q46" s="81"/>
      <c r="R46" s="81">
        <f>SUM(R34:R45)</f>
        <v>1849.06</v>
      </c>
      <c r="S46" s="82">
        <f>SUM(S34:S45)</f>
        <v>2473.27</v>
      </c>
    </row>
    <row r="47" spans="1:33" ht="14.4" customHeight="1" x14ac:dyDescent="0.2">
      <c r="A47" s="100" t="s">
        <v>67</v>
      </c>
      <c r="C47" s="35">
        <f>SUM(C18:C20)</f>
        <v>3446.9960000000001</v>
      </c>
      <c r="D47" s="35">
        <f t="shared" ref="D47:E47" si="2">SUM(D18:D20)</f>
        <v>9490.2199999999993</v>
      </c>
      <c r="E47" s="47">
        <f t="shared" si="2"/>
        <v>1620.8630000000003</v>
      </c>
      <c r="F47" s="47"/>
      <c r="G47" s="35"/>
      <c r="H47" s="35"/>
      <c r="I47" s="35"/>
      <c r="J47" s="35"/>
      <c r="K47" s="35"/>
      <c r="L47" s="35">
        <f>SUM(L18:L19)</f>
        <v>1127.6579999999999</v>
      </c>
      <c r="M47" s="35">
        <f>SUM(M18:M19)</f>
        <v>4397.5110000000004</v>
      </c>
      <c r="N47" s="35"/>
      <c r="O47" s="35"/>
      <c r="P47" s="35"/>
      <c r="Q47" s="35"/>
      <c r="R47" s="35">
        <f>SUM(R18:R19)</f>
        <v>1139.789</v>
      </c>
      <c r="S47" s="35">
        <f>SUM(S18:S19)</f>
        <v>1481.6849999999999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0.47379591243685193</v>
      </c>
      <c r="F48" s="10"/>
      <c r="G48" s="10"/>
      <c r="H48" s="38"/>
      <c r="I48" s="10"/>
      <c r="J48" s="10"/>
      <c r="K48" s="38"/>
      <c r="L48" s="10">
        <f>L46/$C$46</f>
        <v>0.4872841443399421</v>
      </c>
      <c r="M48" s="10">
        <f>M46/$D$46</f>
        <v>0.73893428628277413</v>
      </c>
      <c r="N48" s="38"/>
      <c r="O48" s="10"/>
      <c r="P48" s="10"/>
      <c r="Q48" s="38"/>
      <c r="R48" s="10">
        <f>R46/C46</f>
        <v>0.51271585566005795</v>
      </c>
      <c r="S48" s="11">
        <f>S46/D46</f>
        <v>0.26106571371722587</v>
      </c>
      <c r="T48" s="100"/>
    </row>
    <row r="49" spans="1:19" ht="14.4" customHeight="1" x14ac:dyDescent="0.2">
      <c r="A49" s="127" t="s">
        <v>16</v>
      </c>
      <c r="B49" s="128"/>
      <c r="C49" s="39">
        <f>C46/C47</f>
        <v>1.0462451943663409</v>
      </c>
      <c r="D49" s="39">
        <f>D46/D47</f>
        <v>0.99826400230974643</v>
      </c>
      <c r="E49" s="41">
        <f>E46/E47</f>
        <v>1.0541908847323924</v>
      </c>
      <c r="F49" s="39"/>
      <c r="G49" s="39"/>
      <c r="H49" s="39"/>
      <c r="I49" s="39"/>
      <c r="J49" s="39"/>
      <c r="K49" s="39"/>
      <c r="L49" s="39">
        <f>L46/L47</f>
        <v>1.5584006853141645</v>
      </c>
      <c r="M49" s="39">
        <f>M46/M47</f>
        <v>1.5919175642767009</v>
      </c>
      <c r="N49" s="39"/>
      <c r="O49" s="39"/>
      <c r="P49" s="39"/>
      <c r="Q49" s="39"/>
      <c r="R49" s="39">
        <f>R46/R47</f>
        <v>1.6222827207491912</v>
      </c>
      <c r="S49" s="39">
        <f>S46/S47</f>
        <v>1.6692279398117684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L47:M47 R47:S47 C47:E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tabSelected="1" view="pageBreakPreview" zoomScale="60" zoomScaleNormal="90" workbookViewId="0">
      <selection activeCell="C36" sqref="C36:D36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31"/>
      <c r="F6" s="106"/>
      <c r="G6" s="88"/>
      <c r="H6" s="88"/>
      <c r="I6" s="332"/>
      <c r="J6" s="88"/>
      <c r="K6" s="88"/>
      <c r="L6" s="332"/>
      <c r="M6" s="88"/>
      <c r="N6" s="88"/>
      <c r="O6" s="332"/>
      <c r="P6" s="88"/>
      <c r="Q6" s="88"/>
      <c r="R6" s="332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3"/>
      <c r="F7" s="334"/>
      <c r="G7" s="80"/>
      <c r="H7" s="73"/>
      <c r="I7" s="334"/>
      <c r="J7" s="334"/>
      <c r="K7" s="334"/>
      <c r="L7" s="334"/>
      <c r="M7" s="296"/>
      <c r="N7" s="334"/>
      <c r="O7" s="334"/>
      <c r="P7" s="296"/>
      <c r="Q7" s="334"/>
      <c r="R7" s="334"/>
      <c r="S7" s="335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6"/>
      <c r="F8" s="33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8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3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0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3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0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3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0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3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5">
        <v>2023</v>
      </c>
      <c r="C17" s="308">
        <v>2816.0350000000003</v>
      </c>
      <c r="D17" s="309">
        <v>3224.0519999999997</v>
      </c>
      <c r="E17" s="329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41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8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122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>
        <v>171.422</v>
      </c>
      <c r="D36" s="295">
        <v>226.697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/>
      <c r="D37" s="36"/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/>
      <c r="D38" s="74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/>
      <c r="D39" s="36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3"/>
      <c r="D45" s="343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533.01700000000005</v>
      </c>
      <c r="D46" s="82">
        <f>SUM(D34:D45)</f>
        <v>647.41800000000001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SUM(C18:C20)</f>
        <v>549.803</v>
      </c>
      <c r="D47" s="35">
        <f>SUM(D18:D20)</f>
        <v>726.13599999999997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0.96946906437396674</v>
      </c>
      <c r="D49" s="39">
        <f>D46/D47</f>
        <v>0.89159331034406786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47:D47 C30:D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40" zoomScale="80" zoomScaleNormal="90" zoomScaleSheetLayoutView="80" workbookViewId="0">
      <selection activeCell="Q61" sqref="Q61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120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121</v>
      </c>
      <c r="B31" s="356">
        <v>2025</v>
      </c>
      <c r="C31" s="357">
        <f>'アルミ(月別集計)'!C46</f>
        <v>222551.77799999999</v>
      </c>
      <c r="D31" s="357">
        <f>'アルミ(月別集計)'!D46</f>
        <v>168621.68400000001</v>
      </c>
      <c r="E31" s="358">
        <f>'アルミ(月別集計)'!E46</f>
        <v>68639.209999999992</v>
      </c>
      <c r="F31" s="358"/>
      <c r="G31" s="357"/>
      <c r="H31" s="357"/>
      <c r="I31" s="357"/>
      <c r="J31" s="357"/>
      <c r="K31" s="357"/>
      <c r="L31" s="357">
        <f>'アルミ(月別集計)'!L46</f>
        <v>200049.93400000001</v>
      </c>
      <c r="M31" s="357">
        <f>'アルミ(月別集計)'!M46</f>
        <v>145771.625</v>
      </c>
      <c r="N31" s="357"/>
      <c r="O31" s="357"/>
      <c r="P31" s="357"/>
      <c r="Q31" s="357"/>
      <c r="R31" s="357"/>
      <c r="S31" s="357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120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121</v>
      </c>
      <c r="B63" s="356">
        <v>2025</v>
      </c>
      <c r="C63" s="357">
        <f>'アルミ(月別集計)'!C46</f>
        <v>222551.77799999999</v>
      </c>
      <c r="D63" s="357">
        <f>'アルミ(月別集計)'!D46</f>
        <v>168621.68400000001</v>
      </c>
      <c r="E63" s="359">
        <f>'アルミ(月別集計)'!E46</f>
        <v>68639.209999999992</v>
      </c>
      <c r="F63" s="358">
        <f>'アルミ(月別集計)'!F46</f>
        <v>6373.1170000000002</v>
      </c>
      <c r="G63" s="357">
        <f>'アルミ(月別集計)'!G46</f>
        <v>6816.1930000000002</v>
      </c>
      <c r="H63" s="357">
        <f>'アルミ(月別集計)'!H46</f>
        <v>0</v>
      </c>
      <c r="I63" s="357">
        <f>'アルミ(月別集計)'!I46</f>
        <v>3685.9580000000001</v>
      </c>
      <c r="J63" s="357">
        <f>'アルミ(月別集計)'!J46</f>
        <v>5053.9710000000005</v>
      </c>
      <c r="K63" s="357">
        <f>'アルミ(月別集計)'!K46</f>
        <v>0</v>
      </c>
      <c r="L63" s="357">
        <f>'アルミ(月別集計)'!L46</f>
        <v>200049.93400000001</v>
      </c>
      <c r="M63" s="357">
        <f>'アルミ(月別集計)'!M46</f>
        <v>145771.625</v>
      </c>
      <c r="N63" s="357">
        <f>'アルミ(月別集計)'!N46</f>
        <v>0</v>
      </c>
      <c r="O63" s="357">
        <f>'アルミ(月別集計)'!O46</f>
        <v>5384.0119999999997</v>
      </c>
      <c r="P63" s="357">
        <f>'アルミ(月別集計)'!P46</f>
        <v>4477.0140000000001</v>
      </c>
      <c r="Q63" s="357">
        <f>'アルミ(月別集計)'!Q46</f>
        <v>0</v>
      </c>
      <c r="R63" s="357">
        <f>'アルミ(月別集計)'!R46</f>
        <v>7058.7569999999996</v>
      </c>
      <c r="S63" s="357">
        <f>'アルミ(月別集計)'!S46</f>
        <v>6502.8810000000003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3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120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121</v>
      </c>
      <c r="B31" s="356">
        <v>2025</v>
      </c>
      <c r="C31" s="357">
        <f>'亜鉛(月別集計)'!C46</f>
        <v>3606.4029999999998</v>
      </c>
      <c r="D31" s="357">
        <f>'亜鉛(月別集計)'!D46</f>
        <v>9473.7450000000008</v>
      </c>
      <c r="E31" s="358">
        <f>'亜鉛(月別集計)'!E46</f>
        <v>1708.6990000000001</v>
      </c>
      <c r="F31" s="366" t="s">
        <v>62</v>
      </c>
      <c r="G31" s="361" t="s">
        <v>76</v>
      </c>
      <c r="H31" s="362"/>
      <c r="I31" s="363" t="s">
        <v>62</v>
      </c>
      <c r="J31" s="361" t="s">
        <v>76</v>
      </c>
      <c r="K31" s="357"/>
      <c r="L31" s="357">
        <f>'亜鉛(月別集計)'!L46</f>
        <v>1757.3430000000001</v>
      </c>
      <c r="M31" s="357">
        <f>'亜鉛(月別集計)'!M46</f>
        <v>7000.4750000000004</v>
      </c>
      <c r="N31" s="357"/>
      <c r="O31" s="360" t="s">
        <v>110</v>
      </c>
      <c r="P31" s="364" t="s">
        <v>111</v>
      </c>
      <c r="Q31" s="357"/>
      <c r="R31" s="360" t="s">
        <v>110</v>
      </c>
      <c r="S31" s="365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120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121</v>
      </c>
      <c r="B62" s="356">
        <v>2025</v>
      </c>
      <c r="C62" s="114">
        <f>'その他(月別集計)'!C46</f>
        <v>533.01700000000005</v>
      </c>
      <c r="D62" s="114">
        <f>'その他(月別集計)'!D46</f>
        <v>647.41800000000001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topLeftCell="A6" zoomScale="80" zoomScaleNormal="90" zoomScaleSheetLayoutView="80" workbookViewId="0">
      <selection activeCell="G24" sqref="G24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77431.503000000026</v>
      </c>
      <c r="C24" s="147">
        <f t="shared" si="0"/>
        <v>1.0322016811750199</v>
      </c>
      <c r="D24" s="48">
        <f>+'ダイカスト合計(月別集計)'!D36</f>
        <v>61021.322999999989</v>
      </c>
      <c r="E24" s="147">
        <f t="shared" si="1"/>
        <v>1.0664434384348052</v>
      </c>
      <c r="F24" s="146">
        <f>+'ダイカスト合計(月別集計)'!E36</f>
        <v>24145.808000000001</v>
      </c>
      <c r="G24" s="148">
        <f t="shared" si="2"/>
        <v>1.0269740847965967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69080.659</v>
      </c>
      <c r="Q24" s="147">
        <f t="shared" si="3"/>
        <v>1.038463350470521</v>
      </c>
      <c r="R24" s="48">
        <f>+'ダイカスト合計(月別集計)'!M36</f>
        <v>52261.231999999996</v>
      </c>
      <c r="S24" s="148">
        <f t="shared" si="4"/>
        <v>1.0716076195944144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0</v>
      </c>
      <c r="C25" s="155">
        <f t="shared" si="0"/>
        <v>0</v>
      </c>
      <c r="D25" s="35">
        <f>+'ダイカスト合計(月別集計)'!D37</f>
        <v>0</v>
      </c>
      <c r="E25" s="155">
        <f t="shared" si="1"/>
        <v>0</v>
      </c>
      <c r="F25" s="47">
        <f>+'ダイカスト合計(月別集計)'!E37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0</v>
      </c>
      <c r="Q25" s="155">
        <f t="shared" si="3"/>
        <v>0</v>
      </c>
      <c r="R25" s="35">
        <f>+'ダイカスト合計(月別集計)'!M37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0</v>
      </c>
      <c r="C26" s="147">
        <f>B26/B10</f>
        <v>0</v>
      </c>
      <c r="D26" s="48">
        <f>+'ダイカスト合計(月別集計)'!D38</f>
        <v>0</v>
      </c>
      <c r="E26" s="147">
        <f t="shared" si="1"/>
        <v>0</v>
      </c>
      <c r="F26" s="146">
        <f>+'ダイカスト合計(月別集計)'!E38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0</v>
      </c>
      <c r="Q26" s="147">
        <f t="shared" si="3"/>
        <v>0</v>
      </c>
      <c r="R26" s="48">
        <f>+'ダイカスト合計(月別集計)'!M38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0</v>
      </c>
      <c r="C27" s="155">
        <f>B27/B11</f>
        <v>0</v>
      </c>
      <c r="D27" s="35">
        <f>+'ダイカスト合計(月別集計)'!D39</f>
        <v>0</v>
      </c>
      <c r="E27" s="155">
        <f t="shared" si="1"/>
        <v>0</v>
      </c>
      <c r="F27" s="47">
        <f>+'ダイカスト合計(月別集計)'!E39</f>
        <v>0</v>
      </c>
      <c r="G27" s="154">
        <f>F27/F11</f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0</v>
      </c>
      <c r="Q27" s="155">
        <f t="shared" si="3"/>
        <v>0</v>
      </c>
      <c r="R27" s="35">
        <f>+'ダイカスト合計(月別集計)'!M39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226691.19800000003</v>
      </c>
      <c r="C34" s="81"/>
      <c r="D34" s="81">
        <f>SUM(D22:D33)</f>
        <v>178742.84700000001</v>
      </c>
      <c r="E34" s="81"/>
      <c r="F34" s="122">
        <f>SUM(F22:F33)</f>
        <v>70347.909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201807.277</v>
      </c>
      <c r="Q34" s="81"/>
      <c r="R34" s="81">
        <f>SUM(R22:R33)</f>
        <v>152772.1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216844.49299999999</v>
      </c>
      <c r="C35" s="158"/>
      <c r="D35" s="35">
        <f>'ダイカスト合計(月別集計)'!D47</f>
        <v>164183.28200000001</v>
      </c>
      <c r="E35" s="158"/>
      <c r="F35" s="47">
        <f>'ダイカスト合計(月別集計)'!E47</f>
        <v>65761.131999999998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191892</v>
      </c>
      <c r="Q35" s="158"/>
      <c r="R35" s="35">
        <f>'ダイカスト合計(月別集計)'!M47</f>
        <v>139686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0.31032483669701189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0.89022987562137268</v>
      </c>
      <c r="Q36" s="10"/>
      <c r="R36" s="10">
        <f>R34/$D$34</f>
        <v>0.854703293385497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1.0454090618755074</v>
      </c>
      <c r="C37" s="39"/>
      <c r="D37" s="39">
        <f>D34/D35</f>
        <v>1.0886787303959486</v>
      </c>
      <c r="E37" s="39"/>
      <c r="F37" s="160">
        <f>F34/F35</f>
        <v>1.0697490578477269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1.0516711327204886</v>
      </c>
      <c r="Q37" s="39"/>
      <c r="R37" s="39">
        <f>R34/R35</f>
        <v>1.0936822587804076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4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  <ignoredErrors>
    <ignoredError sqref="F33 R33 D22:D33 F22:F32 R22:R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A22" sqref="A22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76083.989000000016</v>
      </c>
      <c r="C24" s="147">
        <f t="shared" si="0"/>
        <v>1.0331024350053024</v>
      </c>
      <c r="D24" s="48">
        <f>'アルミ(月別集計)'!D36</f>
        <v>57407.423999999992</v>
      </c>
      <c r="E24" s="147">
        <f t="shared" si="1"/>
        <v>1.0756661372225589</v>
      </c>
      <c r="F24" s="146">
        <f>'アルミ(月別集計)'!E36</f>
        <v>23576.460999999999</v>
      </c>
      <c r="G24" s="148">
        <f t="shared" si="2"/>
        <v>1.0271335083643349</v>
      </c>
      <c r="H24" s="48">
        <f>'アルミ(月別集計)'!F36</f>
        <v>2195.6579999999999</v>
      </c>
      <c r="I24" s="147">
        <f t="shared" si="3"/>
        <v>0.96700186692140289</v>
      </c>
      <c r="J24" s="48">
        <f>'アルミ(月別集計)'!G36</f>
        <v>2318.4870000000001</v>
      </c>
      <c r="K24" s="148">
        <f t="shared" si="4"/>
        <v>1.0464351723344187</v>
      </c>
      <c r="L24" s="48">
        <f>'アルミ(月別集計)'!I36</f>
        <v>1204.123</v>
      </c>
      <c r="M24" s="147">
        <f t="shared" si="5"/>
        <v>0.90092619818800657</v>
      </c>
      <c r="N24" s="48">
        <f>'アルミ(月別集計)'!J36</f>
        <v>1677.1890000000001</v>
      </c>
      <c r="O24" s="148">
        <f t="shared" si="6"/>
        <v>0.99931301248494053</v>
      </c>
      <c r="P24" s="48">
        <f>'アルミ(月別集計)'!L36</f>
        <v>68516.073000000004</v>
      </c>
      <c r="Q24" s="147">
        <f t="shared" si="7"/>
        <v>1.0385739247434274</v>
      </c>
      <c r="R24" s="48">
        <f>'アルミ(月別集計)'!M36</f>
        <v>49669.813999999998</v>
      </c>
      <c r="S24" s="148">
        <f t="shared" si="8"/>
        <v>1.0807359563091217</v>
      </c>
      <c r="T24" s="48">
        <f>'アルミ(月別集計)'!O36</f>
        <v>1788.5730000000001</v>
      </c>
      <c r="U24" s="147">
        <f t="shared" si="9"/>
        <v>0.97641309350090821</v>
      </c>
      <c r="V24" s="48">
        <f>'アルミ(月別集計)'!P36</f>
        <v>1499.912</v>
      </c>
      <c r="W24" s="148">
        <f t="shared" si="10"/>
        <v>1.017582827621532</v>
      </c>
      <c r="X24" s="48">
        <f>'アルミ(月別集計)'!R36</f>
        <v>2379.5619999999999</v>
      </c>
      <c r="Y24" s="147">
        <f t="shared" si="11"/>
        <v>1.0642424307477769</v>
      </c>
      <c r="Z24" s="48">
        <f>'アルミ(月別集計)'!S36</f>
        <v>2242.0219999999999</v>
      </c>
      <c r="AA24" s="148">
        <f t="shared" si="12"/>
        <v>1.0979582682008548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0</v>
      </c>
      <c r="C25" s="155">
        <f t="shared" si="0"/>
        <v>0</v>
      </c>
      <c r="D25" s="35">
        <f>'アルミ(月別集計)'!D37</f>
        <v>0</v>
      </c>
      <c r="E25" s="155">
        <f t="shared" si="1"/>
        <v>0</v>
      </c>
      <c r="F25" s="47">
        <f>'アルミ(月別集計)'!E37</f>
        <v>0</v>
      </c>
      <c r="G25" s="154">
        <f t="shared" si="2"/>
        <v>0</v>
      </c>
      <c r="H25" s="35">
        <f>'アルミ(月別集計)'!F37</f>
        <v>0</v>
      </c>
      <c r="I25" s="155">
        <f t="shared" si="3"/>
        <v>0</v>
      </c>
      <c r="J25" s="35">
        <f>'アルミ(月別集計)'!G37</f>
        <v>0</v>
      </c>
      <c r="K25" s="154">
        <f t="shared" si="4"/>
        <v>0</v>
      </c>
      <c r="L25" s="35">
        <f>'アルミ(月別集計)'!I37</f>
        <v>0</v>
      </c>
      <c r="M25" s="155">
        <f t="shared" si="5"/>
        <v>0</v>
      </c>
      <c r="N25" s="35">
        <f>'アルミ(月別集計)'!J37</f>
        <v>0</v>
      </c>
      <c r="O25" s="154">
        <f t="shared" si="6"/>
        <v>0</v>
      </c>
      <c r="P25" s="35">
        <f>'アルミ(月別集計)'!L37</f>
        <v>0</v>
      </c>
      <c r="Q25" s="155">
        <f t="shared" si="7"/>
        <v>0</v>
      </c>
      <c r="R25" s="35">
        <f>'アルミ(月別集計)'!M37</f>
        <v>0</v>
      </c>
      <c r="S25" s="154">
        <f t="shared" si="8"/>
        <v>0</v>
      </c>
      <c r="T25" s="35">
        <f>'アルミ(月別集計)'!O37</f>
        <v>0</v>
      </c>
      <c r="U25" s="155">
        <f t="shared" si="9"/>
        <v>0</v>
      </c>
      <c r="V25" s="35">
        <f>'アルミ(月別集計)'!P37</f>
        <v>0</v>
      </c>
      <c r="W25" s="154">
        <f t="shared" si="10"/>
        <v>0</v>
      </c>
      <c r="X25" s="35">
        <f>'アルミ(月別集計)'!R37</f>
        <v>0</v>
      </c>
      <c r="Y25" s="155">
        <f t="shared" si="11"/>
        <v>0</v>
      </c>
      <c r="Z25" s="35">
        <f>'アルミ(月別集計)'!S37</f>
        <v>0</v>
      </c>
      <c r="AA25" s="154">
        <f t="shared" si="12"/>
        <v>0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0</v>
      </c>
      <c r="C26" s="147">
        <f t="shared" si="0"/>
        <v>0</v>
      </c>
      <c r="D26" s="48">
        <f>'アルミ(月別集計)'!D38</f>
        <v>0</v>
      </c>
      <c r="E26" s="147">
        <f t="shared" si="1"/>
        <v>0</v>
      </c>
      <c r="F26" s="146">
        <f>'アルミ(月別集計)'!E38</f>
        <v>0</v>
      </c>
      <c r="G26" s="148">
        <f t="shared" si="2"/>
        <v>0</v>
      </c>
      <c r="H26" s="48">
        <f>'アルミ(月別集計)'!F38</f>
        <v>0</v>
      </c>
      <c r="I26" s="147">
        <f t="shared" si="3"/>
        <v>0</v>
      </c>
      <c r="J26" s="48">
        <f>'アルミ(月別集計)'!G38</f>
        <v>0</v>
      </c>
      <c r="K26" s="148">
        <f t="shared" si="4"/>
        <v>0</v>
      </c>
      <c r="L26" s="48">
        <f>'アルミ(月別集計)'!I38</f>
        <v>0</v>
      </c>
      <c r="M26" s="147">
        <f t="shared" si="5"/>
        <v>0</v>
      </c>
      <c r="N26" s="48">
        <f>'アルミ(月別集計)'!J38</f>
        <v>0</v>
      </c>
      <c r="O26" s="148">
        <f t="shared" si="6"/>
        <v>0</v>
      </c>
      <c r="P26" s="48">
        <f>'アルミ(月別集計)'!L38</f>
        <v>0</v>
      </c>
      <c r="Q26" s="147">
        <f t="shared" si="7"/>
        <v>0</v>
      </c>
      <c r="R26" s="48">
        <f>'アルミ(月別集計)'!M38</f>
        <v>0</v>
      </c>
      <c r="S26" s="148">
        <f t="shared" si="8"/>
        <v>0</v>
      </c>
      <c r="T26" s="48">
        <f>'アルミ(月別集計)'!O38</f>
        <v>0</v>
      </c>
      <c r="U26" s="147">
        <f t="shared" si="9"/>
        <v>0</v>
      </c>
      <c r="V26" s="48">
        <f>'アルミ(月別集計)'!P38</f>
        <v>0</v>
      </c>
      <c r="W26" s="148">
        <f t="shared" si="10"/>
        <v>0</v>
      </c>
      <c r="X26" s="48">
        <f>'アルミ(月別集計)'!R38</f>
        <v>0</v>
      </c>
      <c r="Y26" s="147">
        <f t="shared" si="11"/>
        <v>0</v>
      </c>
      <c r="Z26" s="48">
        <f>'アルミ(月別集計)'!S38</f>
        <v>0</v>
      </c>
      <c r="AA26" s="148">
        <f t="shared" si="12"/>
        <v>0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0</v>
      </c>
      <c r="C27" s="155">
        <f t="shared" si="0"/>
        <v>0</v>
      </c>
      <c r="D27" s="35">
        <f>'アルミ(月別集計)'!D39</f>
        <v>0</v>
      </c>
      <c r="E27" s="155">
        <f t="shared" si="1"/>
        <v>0</v>
      </c>
      <c r="F27" s="47">
        <f>'アルミ(月別集計)'!E39</f>
        <v>0</v>
      </c>
      <c r="G27" s="154">
        <f t="shared" si="2"/>
        <v>0</v>
      </c>
      <c r="H27" s="35">
        <f>'アルミ(月別集計)'!F39</f>
        <v>0</v>
      </c>
      <c r="I27" s="155">
        <f t="shared" si="3"/>
        <v>0</v>
      </c>
      <c r="J27" s="35">
        <f>'アルミ(月別集計)'!G39</f>
        <v>0</v>
      </c>
      <c r="K27" s="154">
        <f t="shared" si="4"/>
        <v>0</v>
      </c>
      <c r="L27" s="35">
        <f>'アルミ(月別集計)'!I39</f>
        <v>0</v>
      </c>
      <c r="M27" s="155">
        <f t="shared" si="5"/>
        <v>0</v>
      </c>
      <c r="N27" s="35">
        <f>'アルミ(月別集計)'!J39</f>
        <v>0</v>
      </c>
      <c r="O27" s="154">
        <f t="shared" si="6"/>
        <v>0</v>
      </c>
      <c r="P27" s="35">
        <f>'アルミ(月別集計)'!L39</f>
        <v>0</v>
      </c>
      <c r="Q27" s="155">
        <f t="shared" si="7"/>
        <v>0</v>
      </c>
      <c r="R27" s="35">
        <f>'アルミ(月別集計)'!M39</f>
        <v>0</v>
      </c>
      <c r="S27" s="154">
        <f t="shared" si="8"/>
        <v>0</v>
      </c>
      <c r="T27" s="35">
        <f>'アルミ(月別集計)'!O39</f>
        <v>0</v>
      </c>
      <c r="U27" s="155">
        <f t="shared" si="9"/>
        <v>0</v>
      </c>
      <c r="V27" s="35">
        <f>'アルミ(月別集計)'!P39</f>
        <v>0</v>
      </c>
      <c r="W27" s="154">
        <f t="shared" si="10"/>
        <v>0</v>
      </c>
      <c r="X27" s="35">
        <f>'アルミ(月別集計)'!R39</f>
        <v>0</v>
      </c>
      <c r="Y27" s="155">
        <f t="shared" si="11"/>
        <v>0</v>
      </c>
      <c r="Z27" s="35">
        <f>'アルミ(月別集計)'!S39</f>
        <v>0</v>
      </c>
      <c r="AA27" s="154">
        <f t="shared" si="12"/>
        <v>0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222551.77799999999</v>
      </c>
      <c r="C34" s="81"/>
      <c r="D34" s="81">
        <f>SUM(D22:D33)</f>
        <v>168621.68400000001</v>
      </c>
      <c r="E34" s="81"/>
      <c r="F34" s="122">
        <f>SUM(F22:F33)</f>
        <v>68639.209999999992</v>
      </c>
      <c r="G34" s="82"/>
      <c r="H34" s="81">
        <f>SUM(H22:H33)</f>
        <v>6373.1170000000002</v>
      </c>
      <c r="I34" s="81"/>
      <c r="J34" s="81">
        <f>SUM(J22:J33)</f>
        <v>6816.1930000000002</v>
      </c>
      <c r="K34" s="82"/>
      <c r="L34" s="81">
        <f>SUM(L22:L33)</f>
        <v>3685.9580000000001</v>
      </c>
      <c r="M34" s="81"/>
      <c r="N34" s="81">
        <f>SUM(N22:N33)</f>
        <v>5053.9710000000005</v>
      </c>
      <c r="O34" s="82"/>
      <c r="P34" s="122">
        <f>SUM(P22:P33)</f>
        <v>200049.93400000001</v>
      </c>
      <c r="Q34" s="81"/>
      <c r="R34" s="81">
        <f>SUM(R22:R33)</f>
        <v>145771.625</v>
      </c>
      <c r="S34" s="82"/>
      <c r="T34" s="81">
        <f>SUM(T22:T33)</f>
        <v>5384.0119999999997</v>
      </c>
      <c r="U34" s="81"/>
      <c r="V34" s="81">
        <f>SUM(V22:V33)</f>
        <v>4477.0140000000001</v>
      </c>
      <c r="W34" s="82"/>
      <c r="X34" s="81">
        <f>SUM(X22:X33)</f>
        <v>7058.7569999999996</v>
      </c>
      <c r="Y34" s="81"/>
      <c r="Z34" s="81">
        <f>SUM(Z22:Z33)</f>
        <v>6502.8810000000003</v>
      </c>
      <c r="AA34" s="82"/>
    </row>
    <row r="35" spans="1:28" ht="14.4" customHeight="1" x14ac:dyDescent="0.2">
      <c r="A35" s="100" t="s">
        <v>67</v>
      </c>
      <c r="B35" s="158">
        <f>'アルミ(月別集計)'!C47</f>
        <v>212847.69400000002</v>
      </c>
      <c r="C35" s="158"/>
      <c r="D35" s="158">
        <f>'アルミ(月別集計)'!D47</f>
        <v>153966.92600000001</v>
      </c>
      <c r="E35" s="158"/>
      <c r="F35" s="167">
        <f>'アルミ(月別集計)'!E47</f>
        <v>64140.269</v>
      </c>
      <c r="G35" s="158"/>
      <c r="H35" s="167">
        <f>'アルミ(月別集計)'!F47</f>
        <v>6621.4529999999995</v>
      </c>
      <c r="I35" s="158"/>
      <c r="J35" s="158">
        <f>'アルミ(月別集計)'!G47</f>
        <v>6410.5550000000003</v>
      </c>
      <c r="K35" s="158"/>
      <c r="L35" s="167">
        <f>'アルミ(月別集計)'!I47</f>
        <v>3772.3329999999996</v>
      </c>
      <c r="M35" s="158"/>
      <c r="N35" s="158">
        <f>'アルミ(月別集計)'!J47</f>
        <v>4765.7900000000009</v>
      </c>
      <c r="O35" s="158"/>
      <c r="P35" s="167">
        <f>'アルミ(月別集計)'!L47</f>
        <v>190213.45800000001</v>
      </c>
      <c r="Q35" s="158"/>
      <c r="R35" s="158">
        <f>'アルミ(月別集計)'!M47</f>
        <v>132479.15299999999</v>
      </c>
      <c r="S35" s="158"/>
      <c r="T35" s="167">
        <f>'アルミ(月別集計)'!O47</f>
        <v>5428.38</v>
      </c>
      <c r="U35" s="158"/>
      <c r="V35" s="158">
        <f>'アルミ(月別集計)'!P47</f>
        <v>4361.634</v>
      </c>
      <c r="W35" s="158"/>
      <c r="X35" s="167">
        <f>'アルミ(月別集計)'!R47</f>
        <v>6812.07</v>
      </c>
      <c r="Y35" s="158"/>
      <c r="Z35" s="158">
        <f>'アルミ(月別集計)'!S47</f>
        <v>5949.7939999999999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0.30841905922674767</v>
      </c>
      <c r="G36" s="11"/>
      <c r="H36" s="10">
        <f>H34/$B$34</f>
        <v>2.8636558455174418E-2</v>
      </c>
      <c r="I36" s="10"/>
      <c r="J36" s="10">
        <f>J34/$D$34</f>
        <v>4.0422992098691171E-2</v>
      </c>
      <c r="K36" s="11"/>
      <c r="L36" s="10">
        <f>L34/$B$34</f>
        <v>1.6562249167921723E-2</v>
      </c>
      <c r="M36" s="10"/>
      <c r="N36" s="10">
        <f>N34/$D$34</f>
        <v>2.9972248409048035E-2</v>
      </c>
      <c r="O36" s="11"/>
      <c r="P36" s="13">
        <f>P34/$B$34</f>
        <v>0.89889164579040126</v>
      </c>
      <c r="Q36" s="10"/>
      <c r="R36" s="10">
        <f>R34/$D$34</f>
        <v>0.864489201756519</v>
      </c>
      <c r="S36" s="11"/>
      <c r="T36" s="10">
        <f>T34/$B$34</f>
        <v>2.4192176977350412E-2</v>
      </c>
      <c r="U36" s="10"/>
      <c r="V36" s="10">
        <f>V34/$D$34</f>
        <v>2.6550642205660807E-2</v>
      </c>
      <c r="W36" s="11"/>
      <c r="X36" s="10">
        <f>X34/$B$34</f>
        <v>3.1717369609152259E-2</v>
      </c>
      <c r="Y36" s="10"/>
      <c r="Z36" s="10">
        <f>Z34/$D$34</f>
        <v>3.8564915530080936E-2</v>
      </c>
      <c r="AA36" s="11"/>
    </row>
    <row r="37" spans="1:28" ht="14.4" customHeight="1" x14ac:dyDescent="0.2">
      <c r="A37" s="127" t="s">
        <v>16</v>
      </c>
      <c r="B37" s="39">
        <f>B34/B35</f>
        <v>1.0455916802180623</v>
      </c>
      <c r="C37" s="39"/>
      <c r="D37" s="39">
        <f>D34/D35</f>
        <v>1.0951812079433216</v>
      </c>
      <c r="E37" s="39"/>
      <c r="F37" s="160">
        <f>F34/F35</f>
        <v>1.0701422221974153</v>
      </c>
      <c r="G37" s="40"/>
      <c r="H37" s="39">
        <f>H34/H35</f>
        <v>0.9624952408481946</v>
      </c>
      <c r="I37" s="39"/>
      <c r="J37" s="39">
        <f>J34/J35</f>
        <v>1.0632765805768767</v>
      </c>
      <c r="K37" s="40"/>
      <c r="L37" s="39">
        <f>L34/L35</f>
        <v>0.97710302881532474</v>
      </c>
      <c r="M37" s="39"/>
      <c r="N37" s="39">
        <f>N34/N35</f>
        <v>1.0604686736092022</v>
      </c>
      <c r="O37" s="40"/>
      <c r="P37" s="160">
        <f>P34/P35</f>
        <v>1.0517128288577773</v>
      </c>
      <c r="Q37" s="39"/>
      <c r="R37" s="39">
        <f>R34/R35</f>
        <v>1.1003363298978821</v>
      </c>
      <c r="S37" s="40"/>
      <c r="T37" s="39">
        <f>T34/T35</f>
        <v>0.99182665915061208</v>
      </c>
      <c r="U37" s="39"/>
      <c r="V37" s="39">
        <f>V34/V35</f>
        <v>1.026453388798785</v>
      </c>
      <c r="W37" s="40"/>
      <c r="X37" s="39">
        <f>X34/X35</f>
        <v>1.036213221531781</v>
      </c>
      <c r="Y37" s="39"/>
      <c r="Z37" s="39">
        <f>Z34/Z35</f>
        <v>1.0929590167323442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44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S6" sqref="S6:S17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1176.0920000000001</v>
      </c>
      <c r="C24" s="147">
        <f t="shared" si="0"/>
        <v>0.99706921882855237</v>
      </c>
      <c r="D24" s="48">
        <f>+'亜鉛(月別集計)'!D36</f>
        <v>3387.2020000000002</v>
      </c>
      <c r="E24" s="147">
        <f t="shared" si="1"/>
        <v>0.93801702785691821</v>
      </c>
      <c r="F24" s="146">
        <f>+'亜鉛(月別集計)'!E36</f>
        <v>569.34699999999998</v>
      </c>
      <c r="G24" s="148">
        <f t="shared" si="2"/>
        <v>1.0204155883259611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564.58600000000001</v>
      </c>
      <c r="Q24" s="147">
        <f t="shared" si="3"/>
        <v>1.0249453112944658</v>
      </c>
      <c r="R24" s="48">
        <f>+'亜鉛(月別集計)'!M36</f>
        <v>2591.4180000000001</v>
      </c>
      <c r="S24" s="148">
        <f t="shared" si="4"/>
        <v>0.92222593915927631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0</v>
      </c>
      <c r="C25" s="155">
        <f t="shared" si="0"/>
        <v>0</v>
      </c>
      <c r="D25" s="35">
        <f>+'亜鉛(月別集計)'!D37</f>
        <v>0</v>
      </c>
      <c r="E25" s="155">
        <f t="shared" si="1"/>
        <v>0</v>
      </c>
      <c r="F25" s="47">
        <f>+'亜鉛(月別集計)'!E37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0</v>
      </c>
      <c r="Q25" s="155">
        <f t="shared" si="3"/>
        <v>0</v>
      </c>
      <c r="R25" s="35">
        <f>+'亜鉛(月別集計)'!M37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0</v>
      </c>
      <c r="C26" s="147">
        <f t="shared" si="0"/>
        <v>0</v>
      </c>
      <c r="D26" s="48">
        <f>+'亜鉛(月別集計)'!D38</f>
        <v>0</v>
      </c>
      <c r="E26" s="147">
        <f t="shared" si="1"/>
        <v>0</v>
      </c>
      <c r="F26" s="146">
        <f>+'亜鉛(月別集計)'!E38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0</v>
      </c>
      <c r="Q26" s="147">
        <f t="shared" si="3"/>
        <v>0</v>
      </c>
      <c r="R26" s="48">
        <f>+'亜鉛(月別集計)'!M38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0</v>
      </c>
      <c r="C27" s="155">
        <f t="shared" si="0"/>
        <v>0</v>
      </c>
      <c r="D27" s="35">
        <f>+'亜鉛(月別集計)'!D39</f>
        <v>0</v>
      </c>
      <c r="E27" s="155">
        <f t="shared" si="1"/>
        <v>0</v>
      </c>
      <c r="F27" s="47">
        <f>+'亜鉛(月別集計)'!E39</f>
        <v>0</v>
      </c>
      <c r="G27" s="154">
        <f t="shared" si="2"/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0</v>
      </c>
      <c r="Q27" s="155">
        <f t="shared" si="3"/>
        <v>0</v>
      </c>
      <c r="R27" s="35">
        <f>+'亜鉛(月別集計)'!M39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3606.4029999999998</v>
      </c>
      <c r="C34" s="81"/>
      <c r="D34" s="81">
        <f>SUM(D22:D33)</f>
        <v>9473.7450000000008</v>
      </c>
      <c r="E34" s="81"/>
      <c r="F34" s="122">
        <f>SUM(F22:F33)</f>
        <v>1708.6990000000001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1757.3430000000001</v>
      </c>
      <c r="Q34" s="81"/>
      <c r="R34" s="81">
        <f>SUM(R22:R33)</f>
        <v>7000.4750000000004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3446.9960000000001</v>
      </c>
      <c r="C35" s="158"/>
      <c r="D35" s="158">
        <f>'亜鉛(月別集計)'!D47</f>
        <v>9490.2199999999993</v>
      </c>
      <c r="E35" s="158"/>
      <c r="F35" s="167">
        <f>'亜鉛(月別集計)'!E47</f>
        <v>1620.8630000000003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1127.6579999999999</v>
      </c>
      <c r="Q35" s="158"/>
      <c r="R35" s="158">
        <f>'亜鉛(月別集計)'!M47</f>
        <v>4397.5110000000004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0.47379591243685193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0.4872841443399421</v>
      </c>
      <c r="Q36" s="10"/>
      <c r="R36" s="10">
        <f>R34/$D$34</f>
        <v>0.73893428628277413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1.0462451943663409</v>
      </c>
      <c r="C37" s="39"/>
      <c r="D37" s="39">
        <f>D34/D35</f>
        <v>0.99826400230974643</v>
      </c>
      <c r="E37" s="39"/>
      <c r="F37" s="160">
        <f>F34/F35</f>
        <v>1.0541908847323924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1.5584006853141645</v>
      </c>
      <c r="Q37" s="39"/>
      <c r="R37" s="39">
        <f>R34/R35</f>
        <v>1.5919175642767009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2025-03-11T01:15:34Z</cp:lastPrinted>
  <dcterms:created xsi:type="dcterms:W3CDTF">2001-11-21T05:01:56Z</dcterms:created>
  <dcterms:modified xsi:type="dcterms:W3CDTF">2025-05-21T05:54:17Z</dcterms:modified>
</cp:coreProperties>
</file>