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QNAP\share_new\経済産業省（全般）\01_経済産業省\経済産業省統計　HP掲載関連\2025DC統計掲載\統計（伊藤恒作成版）\2025DC統計HP掲載\ホームページ更新用データ\8月\日本語\"/>
    </mc:Choice>
  </mc:AlternateContent>
  <xr:revisionPtr revIDLastSave="0" documentId="13_ncr:1_{3C343093-DCD2-4A33-B13E-7153CA53B756}" xr6:coauthVersionLast="47" xr6:coauthVersionMax="47" xr10:uidLastSave="{00000000-0000-0000-0000-000000000000}"/>
  <bookViews>
    <workbookView xWindow="-108" yWindow="-108" windowWidth="23256" windowHeight="12456" xr2:uid="{EE790797-9AB7-4B45-8DBA-D3745599593B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  <sheet name="年別集計(ダイカスト合計、アルミ)" sheetId="3" r:id="rId5"/>
    <sheet name="年別集計(亜鉛、その他)" sheetId="11" r:id="rId6"/>
    <sheet name="ダイカスト合計(前年比集計)" sheetId="9" r:id="rId7"/>
    <sheet name="アルミ(前年比集計)" sheetId="13" r:id="rId8"/>
    <sheet name="亜鉛(前年比集計)" sheetId="7" r:id="rId9"/>
    <sheet name="その他(前年比集計)" sheetId="6" r:id="rId10"/>
  </sheets>
  <definedNames>
    <definedName name="_xlnm.Print_Area" localSheetId="1">'アルミ(月別集計)'!$A$1:$S$50</definedName>
    <definedName name="_xlnm.Print_Area" localSheetId="7">'アルミ(前年比集計)'!$A$1:$AB$38</definedName>
    <definedName name="_xlnm.Print_Area" localSheetId="3">'その他(月別集計)'!$A$1:$S$50</definedName>
    <definedName name="_xlnm.Print_Area" localSheetId="9">'その他(前年比集計)'!$A$1:$AA$38</definedName>
    <definedName name="_xlnm.Print_Area" localSheetId="0">'ダイカスト合計(月別集計)'!$A$1:$S$52</definedName>
    <definedName name="_xlnm.Print_Area" localSheetId="6">'ダイカスト合計(前年比集計)'!$A$1:$AA$38</definedName>
    <definedName name="_xlnm.Print_Area" localSheetId="2">'亜鉛(月別集計)'!$A$1:$S$50</definedName>
    <definedName name="_xlnm.Print_Area" localSheetId="8">'亜鉛(前年比集計)'!$A$1:$AA$38</definedName>
    <definedName name="_xlnm.Print_Area" localSheetId="4">'年別集計(ダイカスト合計、アルミ)'!$A$1:$T$64</definedName>
    <definedName name="_xlnm.Print_Area" localSheetId="5">'年別集計(亜鉛、その他)'!$A$1:$T$62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" l="1"/>
  <c r="D47" i="4"/>
  <c r="C49" i="5"/>
  <c r="D47" i="5"/>
  <c r="E47" i="5"/>
  <c r="L47" i="5"/>
  <c r="M47" i="5"/>
  <c r="R47" i="5"/>
  <c r="S47" i="5"/>
  <c r="C47" i="5"/>
  <c r="C46" i="5"/>
  <c r="D47" i="2"/>
  <c r="E47" i="2"/>
  <c r="F47" i="2"/>
  <c r="G47" i="2"/>
  <c r="I47" i="2"/>
  <c r="J47" i="2"/>
  <c r="L47" i="2"/>
  <c r="M47" i="2"/>
  <c r="O47" i="2"/>
  <c r="P47" i="2"/>
  <c r="R47" i="2"/>
  <c r="S47" i="2"/>
  <c r="C47" i="2"/>
  <c r="M47" i="1"/>
  <c r="L47" i="1"/>
  <c r="D47" i="1"/>
  <c r="E47" i="1"/>
  <c r="C47" i="1"/>
  <c r="L46" i="2"/>
  <c r="C37" i="2"/>
  <c r="D37" i="2"/>
  <c r="C31" i="5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H63" i="3"/>
  <c r="K63" i="3"/>
  <c r="N63" i="3"/>
  <c r="Q63" i="3"/>
  <c r="R30" i="2"/>
  <c r="I46" i="2"/>
  <c r="I63" i="3" s="1"/>
  <c r="C46" i="4"/>
  <c r="C62" i="11" s="1"/>
  <c r="S46" i="2"/>
  <c r="S63" i="3" s="1"/>
  <c r="R46" i="2"/>
  <c r="R63" i="3" s="1"/>
  <c r="D35" i="9" l="1"/>
  <c r="D45" i="5"/>
  <c r="C44" i="5"/>
  <c r="B35" i="7"/>
  <c r="D35" i="6"/>
  <c r="B35" i="6"/>
  <c r="D44" i="5" l="1"/>
  <c r="X35" i="13"/>
  <c r="V35" i="13"/>
  <c r="T35" i="13"/>
  <c r="R35" i="13"/>
  <c r="N35" i="13"/>
  <c r="H35" i="13"/>
  <c r="D35" i="13"/>
  <c r="R35" i="9"/>
  <c r="P35" i="9"/>
  <c r="D43" i="5"/>
  <c r="D31" i="7" s="1"/>
  <c r="D42" i="5"/>
  <c r="D30" i="7" s="1"/>
  <c r="D41" i="5"/>
  <c r="D29" i="7" s="1"/>
  <c r="E29" i="7" s="1"/>
  <c r="D40" i="5"/>
  <c r="D28" i="7" s="1"/>
  <c r="D39" i="5"/>
  <c r="D27" i="7" s="1"/>
  <c r="E27" i="7" s="1"/>
  <c r="P35" i="7"/>
  <c r="D35" i="7"/>
  <c r="D38" i="2"/>
  <c r="D26" i="13" s="1"/>
  <c r="C38" i="2"/>
  <c r="B26" i="13" s="1"/>
  <c r="E46" i="2"/>
  <c r="F35" i="13"/>
  <c r="B35" i="13"/>
  <c r="D38" i="5"/>
  <c r="D26" i="7" s="1"/>
  <c r="D37" i="5"/>
  <c r="D25" i="7" s="1"/>
  <c r="C34" i="5"/>
  <c r="B22" i="7" s="1"/>
  <c r="C22" i="7" s="1"/>
  <c r="C36" i="2"/>
  <c r="B24" i="13" s="1"/>
  <c r="D36" i="5"/>
  <c r="D24" i="7" s="1"/>
  <c r="C36" i="5"/>
  <c r="B24" i="7" s="1"/>
  <c r="C24" i="7" s="1"/>
  <c r="C37" i="5"/>
  <c r="C38" i="5"/>
  <c r="B26" i="7" s="1"/>
  <c r="C39" i="5"/>
  <c r="B27" i="7" s="1"/>
  <c r="C27" i="7" s="1"/>
  <c r="C40" i="5"/>
  <c r="C41" i="5"/>
  <c r="B29" i="7" s="1"/>
  <c r="R46" i="5"/>
  <c r="R49" i="5" s="1"/>
  <c r="D35" i="5"/>
  <c r="S30" i="5"/>
  <c r="R30" i="5"/>
  <c r="D34" i="5"/>
  <c r="D62" i="3"/>
  <c r="H62" i="3"/>
  <c r="K62" i="3"/>
  <c r="N62" i="3"/>
  <c r="O62" i="3"/>
  <c r="P62" i="3"/>
  <c r="Q62" i="3"/>
  <c r="R62" i="3"/>
  <c r="L30" i="1"/>
  <c r="L30" i="3" s="1"/>
  <c r="R30" i="3"/>
  <c r="S30" i="3"/>
  <c r="C30" i="5"/>
  <c r="M31" i="1"/>
  <c r="R35" i="7"/>
  <c r="J35" i="13"/>
  <c r="C45" i="5"/>
  <c r="B33" i="7" s="1"/>
  <c r="D45" i="2"/>
  <c r="D45" i="1" s="1"/>
  <c r="D33" i="9" s="1"/>
  <c r="C45" i="2"/>
  <c r="B33" i="13" s="1"/>
  <c r="B32" i="7"/>
  <c r="D32" i="7"/>
  <c r="D33" i="7"/>
  <c r="Z35" i="13"/>
  <c r="C43" i="5"/>
  <c r="B31" i="7" s="1"/>
  <c r="S46" i="5"/>
  <c r="E46" i="5"/>
  <c r="E31" i="11" s="1"/>
  <c r="C42" i="2"/>
  <c r="C31" i="2"/>
  <c r="B19" i="13" s="1"/>
  <c r="C42" i="5"/>
  <c r="B30" i="7" s="1"/>
  <c r="L34" i="1"/>
  <c r="P22" i="9" s="1"/>
  <c r="L35" i="1"/>
  <c r="P23" i="9"/>
  <c r="L36" i="1"/>
  <c r="P24" i="9" s="1"/>
  <c r="L37" i="1"/>
  <c r="P25" i="9" s="1"/>
  <c r="L38" i="1"/>
  <c r="P26" i="9" s="1"/>
  <c r="L39" i="1"/>
  <c r="P27" i="9" s="1"/>
  <c r="L40" i="1"/>
  <c r="P28" i="9" s="1"/>
  <c r="L41" i="1"/>
  <c r="P29" i="9" s="1"/>
  <c r="L42" i="1"/>
  <c r="L43" i="1"/>
  <c r="P31" i="9" s="1"/>
  <c r="L44" i="1"/>
  <c r="L45" i="1"/>
  <c r="P33" i="9" s="1"/>
  <c r="C35" i="5"/>
  <c r="B23" i="7" s="1"/>
  <c r="C23" i="7" s="1"/>
  <c r="S31" i="2"/>
  <c r="R31" i="2"/>
  <c r="R33" i="2" s="1"/>
  <c r="X19" i="13"/>
  <c r="P31" i="2"/>
  <c r="P33" i="2" s="1"/>
  <c r="O31" i="2"/>
  <c r="T19" i="13" s="1"/>
  <c r="M31" i="2"/>
  <c r="R19" i="13" s="1"/>
  <c r="L31" i="2"/>
  <c r="J31" i="2"/>
  <c r="N19" i="13" s="1"/>
  <c r="I31" i="2"/>
  <c r="G31" i="2"/>
  <c r="J19" i="13"/>
  <c r="F31" i="2"/>
  <c r="H19" i="13" s="1"/>
  <c r="E31" i="2"/>
  <c r="F19" i="13" s="1"/>
  <c r="D31" i="2"/>
  <c r="D19" i="13" s="1"/>
  <c r="B25" i="13"/>
  <c r="B14" i="9"/>
  <c r="D36" i="2"/>
  <c r="D24" i="13" s="1"/>
  <c r="C30" i="4"/>
  <c r="L30" i="5"/>
  <c r="L32" i="5"/>
  <c r="S30" i="2"/>
  <c r="Z18" i="13" s="1"/>
  <c r="M30" i="1"/>
  <c r="M30" i="3" s="1"/>
  <c r="R16" i="9"/>
  <c r="R14" i="9"/>
  <c r="R9" i="9"/>
  <c r="R8" i="9"/>
  <c r="D34" i="2"/>
  <c r="D22" i="13" s="1"/>
  <c r="E22" i="13" s="1"/>
  <c r="C34" i="2"/>
  <c r="B22" i="13" s="1"/>
  <c r="C22" i="13" s="1"/>
  <c r="B15" i="9"/>
  <c r="D14" i="9"/>
  <c r="D13" i="9"/>
  <c r="B13" i="9"/>
  <c r="D12" i="9"/>
  <c r="B12" i="9"/>
  <c r="D11" i="9"/>
  <c r="B11" i="9"/>
  <c r="D8" i="9"/>
  <c r="B8" i="9"/>
  <c r="D7" i="13"/>
  <c r="B7" i="9"/>
  <c r="F17" i="9"/>
  <c r="D17" i="9"/>
  <c r="F16" i="9"/>
  <c r="B16" i="9"/>
  <c r="F15" i="9"/>
  <c r="F14" i="9"/>
  <c r="F13" i="9"/>
  <c r="F12" i="9"/>
  <c r="F11" i="9"/>
  <c r="F10" i="9"/>
  <c r="D10" i="9"/>
  <c r="B10" i="9"/>
  <c r="F9" i="9"/>
  <c r="F8" i="9"/>
  <c r="F7" i="9"/>
  <c r="F6" i="9"/>
  <c r="D6" i="9"/>
  <c r="V33" i="13"/>
  <c r="O46" i="2"/>
  <c r="O63" i="3" s="1"/>
  <c r="M45" i="1"/>
  <c r="R33" i="9" s="1"/>
  <c r="E44" i="1"/>
  <c r="F32" i="9" s="1"/>
  <c r="G32" i="9" s="1"/>
  <c r="D46" i="4"/>
  <c r="D62" i="11" s="1"/>
  <c r="C48" i="4"/>
  <c r="M46" i="5"/>
  <c r="M31" i="11" s="1"/>
  <c r="L46" i="5"/>
  <c r="G46" i="2"/>
  <c r="D44" i="2"/>
  <c r="D32" i="13" s="1"/>
  <c r="C44" i="2"/>
  <c r="B32" i="13" s="1"/>
  <c r="F46" i="2"/>
  <c r="I49" i="2"/>
  <c r="J46" i="2"/>
  <c r="S49" i="2"/>
  <c r="D31" i="6"/>
  <c r="D30" i="6"/>
  <c r="B31" i="6"/>
  <c r="B30" i="6"/>
  <c r="R31" i="7"/>
  <c r="S31" i="7" s="1"/>
  <c r="R30" i="7"/>
  <c r="S30" i="7" s="1"/>
  <c r="P31" i="7"/>
  <c r="P30" i="7"/>
  <c r="V11" i="13"/>
  <c r="F31" i="7"/>
  <c r="F30" i="7"/>
  <c r="H31" i="13"/>
  <c r="F31" i="13"/>
  <c r="J31" i="13"/>
  <c r="L31" i="13"/>
  <c r="P31" i="13"/>
  <c r="R31" i="13"/>
  <c r="T31" i="13"/>
  <c r="X31" i="13"/>
  <c r="Z31" i="13"/>
  <c r="Z30" i="13"/>
  <c r="X30" i="13"/>
  <c r="V31" i="13"/>
  <c r="V30" i="13"/>
  <c r="T30" i="13"/>
  <c r="R30" i="13"/>
  <c r="P30" i="13"/>
  <c r="N31" i="13"/>
  <c r="N30" i="13"/>
  <c r="L30" i="13"/>
  <c r="J30" i="13"/>
  <c r="H30" i="13"/>
  <c r="F30" i="13"/>
  <c r="E43" i="1"/>
  <c r="F31" i="9" s="1"/>
  <c r="E42" i="1"/>
  <c r="M43" i="1"/>
  <c r="R31" i="9" s="1"/>
  <c r="M42" i="1"/>
  <c r="R30" i="9" s="1"/>
  <c r="D43" i="2"/>
  <c r="C43" i="2"/>
  <c r="B31" i="13" s="1"/>
  <c r="D42" i="2"/>
  <c r="M40" i="1"/>
  <c r="R28" i="9" s="1"/>
  <c r="E40" i="1"/>
  <c r="F28" i="9" s="1"/>
  <c r="D40" i="2"/>
  <c r="D28" i="13" s="1"/>
  <c r="C40" i="2"/>
  <c r="B28" i="13" s="1"/>
  <c r="D39" i="2"/>
  <c r="D27" i="13" s="1"/>
  <c r="C39" i="2"/>
  <c r="B27" i="13" s="1"/>
  <c r="C35" i="2"/>
  <c r="B23" i="13" s="1"/>
  <c r="D35" i="2"/>
  <c r="D25" i="13"/>
  <c r="C41" i="2"/>
  <c r="D41" i="2"/>
  <c r="M35" i="1"/>
  <c r="R23" i="9" s="1"/>
  <c r="M36" i="1"/>
  <c r="R24" i="9" s="1"/>
  <c r="S24" i="9" s="1"/>
  <c r="M37" i="1"/>
  <c r="R25" i="9" s="1"/>
  <c r="S25" i="9" s="1"/>
  <c r="M38" i="1"/>
  <c r="R26" i="9" s="1"/>
  <c r="S26" i="9" s="1"/>
  <c r="M39" i="1"/>
  <c r="R27" i="9" s="1"/>
  <c r="M41" i="1"/>
  <c r="R29" i="9" s="1"/>
  <c r="M44" i="1"/>
  <c r="R32" i="9" s="1"/>
  <c r="E35" i="1"/>
  <c r="F23" i="9" s="1"/>
  <c r="E36" i="1"/>
  <c r="F24" i="9" s="1"/>
  <c r="E37" i="1"/>
  <c r="F25" i="9" s="1"/>
  <c r="E38" i="1"/>
  <c r="F26" i="9" s="1"/>
  <c r="E39" i="1"/>
  <c r="F27" i="9" s="1"/>
  <c r="E41" i="1"/>
  <c r="F29" i="9" s="1"/>
  <c r="E45" i="1"/>
  <c r="F33" i="9" s="1"/>
  <c r="D31" i="4"/>
  <c r="C31" i="4"/>
  <c r="D31" i="5"/>
  <c r="D19" i="7"/>
  <c r="E31" i="5"/>
  <c r="F19" i="7" s="1"/>
  <c r="L31" i="5"/>
  <c r="L33" i="5" s="1"/>
  <c r="P19" i="7"/>
  <c r="M31" i="5"/>
  <c r="R19" i="7" s="1"/>
  <c r="C33" i="5"/>
  <c r="P19" i="13"/>
  <c r="D31" i="1"/>
  <c r="D19" i="9"/>
  <c r="E31" i="1"/>
  <c r="F19" i="9"/>
  <c r="L31" i="1"/>
  <c r="C31" i="1"/>
  <c r="B19" i="9"/>
  <c r="Z22" i="7"/>
  <c r="X22" i="7"/>
  <c r="E34" i="1"/>
  <c r="F22" i="9" s="1"/>
  <c r="A33" i="9"/>
  <c r="D17" i="6"/>
  <c r="D16" i="6"/>
  <c r="D15" i="6"/>
  <c r="E31" i="6" s="1"/>
  <c r="D14" i="6"/>
  <c r="E30" i="6" s="1"/>
  <c r="D13" i="6"/>
  <c r="D12" i="6"/>
  <c r="D11" i="6"/>
  <c r="D10" i="6"/>
  <c r="D9" i="6"/>
  <c r="D8" i="6"/>
  <c r="D7" i="6"/>
  <c r="D6" i="6"/>
  <c r="B17" i="6"/>
  <c r="B16" i="6"/>
  <c r="B15" i="6"/>
  <c r="B14" i="6"/>
  <c r="B13" i="6"/>
  <c r="B12" i="6"/>
  <c r="B11" i="6"/>
  <c r="B10" i="6"/>
  <c r="B9" i="6"/>
  <c r="B8" i="6"/>
  <c r="B7" i="6"/>
  <c r="B6" i="6"/>
  <c r="C22" i="6" s="1"/>
  <c r="R17" i="7"/>
  <c r="R16" i="7"/>
  <c r="R15" i="7"/>
  <c r="R14" i="7"/>
  <c r="R13" i="7"/>
  <c r="R12" i="7"/>
  <c r="R11" i="7"/>
  <c r="R10" i="7"/>
  <c r="S26" i="7" s="1"/>
  <c r="R9" i="7"/>
  <c r="R8" i="7"/>
  <c r="R7" i="7"/>
  <c r="R6" i="7"/>
  <c r="R18" i="7" s="1"/>
  <c r="P17" i="7"/>
  <c r="Q33" i="7" s="1"/>
  <c r="P16" i="7"/>
  <c r="P15" i="7"/>
  <c r="P14" i="7"/>
  <c r="Q30" i="7" s="1"/>
  <c r="P13" i="7"/>
  <c r="P12" i="7"/>
  <c r="P11" i="7"/>
  <c r="P10" i="7"/>
  <c r="P9" i="7"/>
  <c r="P8" i="7"/>
  <c r="P7" i="7"/>
  <c r="P6" i="7"/>
  <c r="B17" i="7"/>
  <c r="B16" i="7"/>
  <c r="B14" i="7"/>
  <c r="B13" i="7"/>
  <c r="B12" i="7"/>
  <c r="B10" i="7"/>
  <c r="B9" i="7"/>
  <c r="B8" i="7"/>
  <c r="B7" i="7"/>
  <c r="B6" i="7"/>
  <c r="D17" i="7"/>
  <c r="D16" i="7"/>
  <c r="D15" i="7"/>
  <c r="D14" i="7"/>
  <c r="D13" i="7"/>
  <c r="D12" i="7"/>
  <c r="D11" i="7"/>
  <c r="D10" i="7"/>
  <c r="D9" i="7"/>
  <c r="D8" i="7"/>
  <c r="D7" i="7"/>
  <c r="D6" i="7"/>
  <c r="F17" i="7"/>
  <c r="F16" i="7"/>
  <c r="F15" i="7"/>
  <c r="F14" i="7"/>
  <c r="F13" i="7"/>
  <c r="F12" i="7"/>
  <c r="F11" i="7"/>
  <c r="F10" i="7"/>
  <c r="F9" i="7"/>
  <c r="F8" i="7"/>
  <c r="F7" i="7"/>
  <c r="F6" i="7"/>
  <c r="R17" i="9"/>
  <c r="R15" i="9"/>
  <c r="R13" i="9"/>
  <c r="R12" i="9"/>
  <c r="R11" i="9"/>
  <c r="R10" i="9"/>
  <c r="R7" i="9"/>
  <c r="P17" i="9"/>
  <c r="P16" i="9"/>
  <c r="P15" i="9"/>
  <c r="P14" i="9"/>
  <c r="P13" i="9"/>
  <c r="P12" i="9"/>
  <c r="P11" i="9"/>
  <c r="P10" i="9"/>
  <c r="P9" i="9"/>
  <c r="P8" i="9"/>
  <c r="P7" i="9"/>
  <c r="B17" i="9"/>
  <c r="E30" i="2"/>
  <c r="E62" i="3" s="1"/>
  <c r="F30" i="2"/>
  <c r="F62" i="3" s="1"/>
  <c r="G30" i="2"/>
  <c r="G62" i="3" s="1"/>
  <c r="I30" i="2"/>
  <c r="I62" i="3" s="1"/>
  <c r="J30" i="2"/>
  <c r="J62" i="3" s="1"/>
  <c r="J33" i="2"/>
  <c r="L30" i="2"/>
  <c r="L33" i="2" s="1"/>
  <c r="M30" i="2"/>
  <c r="R18" i="13" s="1"/>
  <c r="O30" i="2"/>
  <c r="T18" i="13" s="1"/>
  <c r="P30" i="2"/>
  <c r="V18" i="13" s="1"/>
  <c r="X18" i="13"/>
  <c r="M30" i="5"/>
  <c r="D30" i="5"/>
  <c r="D33" i="5" s="1"/>
  <c r="E30" i="5"/>
  <c r="E32" i="5"/>
  <c r="D30" i="4"/>
  <c r="D18" i="6" s="1"/>
  <c r="F26" i="7"/>
  <c r="G26" i="7" s="1"/>
  <c r="D26" i="6"/>
  <c r="B26" i="6"/>
  <c r="A6" i="6"/>
  <c r="A7" i="6"/>
  <c r="A8" i="6"/>
  <c r="A9" i="6"/>
  <c r="A10" i="6"/>
  <c r="A11" i="6"/>
  <c r="A12" i="6"/>
  <c r="A13" i="6"/>
  <c r="A14" i="6"/>
  <c r="A15" i="6"/>
  <c r="A16" i="6"/>
  <c r="A17" i="6"/>
  <c r="A22" i="6"/>
  <c r="B22" i="6"/>
  <c r="D22" i="6"/>
  <c r="E22" i="6"/>
  <c r="A23" i="6"/>
  <c r="B23" i="6"/>
  <c r="C23" i="6" s="1"/>
  <c r="D23" i="6"/>
  <c r="A24" i="6"/>
  <c r="B24" i="6"/>
  <c r="D24" i="6"/>
  <c r="A25" i="6"/>
  <c r="B25" i="6"/>
  <c r="D25" i="6"/>
  <c r="A26" i="6"/>
  <c r="A27" i="6"/>
  <c r="B27" i="6"/>
  <c r="C27" i="6"/>
  <c r="D27" i="6"/>
  <c r="E27" i="6" s="1"/>
  <c r="A28" i="6"/>
  <c r="B28" i="6"/>
  <c r="D28" i="6"/>
  <c r="A29" i="6"/>
  <c r="B29" i="6"/>
  <c r="D29" i="6"/>
  <c r="A30" i="6"/>
  <c r="A31" i="6"/>
  <c r="A32" i="6"/>
  <c r="B32" i="6"/>
  <c r="C32" i="6" s="1"/>
  <c r="D32" i="6"/>
  <c r="E32" i="6" s="1"/>
  <c r="A33" i="6"/>
  <c r="B33" i="6"/>
  <c r="C33" i="6"/>
  <c r="D33" i="6"/>
  <c r="E33" i="6" s="1"/>
  <c r="A6" i="7"/>
  <c r="A7" i="7"/>
  <c r="A8" i="7"/>
  <c r="A9" i="7"/>
  <c r="A10" i="7"/>
  <c r="A11" i="7"/>
  <c r="B11" i="7"/>
  <c r="A12" i="7"/>
  <c r="A13" i="7"/>
  <c r="A14" i="7"/>
  <c r="A15" i="7"/>
  <c r="B15" i="7"/>
  <c r="A16" i="7"/>
  <c r="A17" i="7"/>
  <c r="A22" i="7"/>
  <c r="F22" i="7"/>
  <c r="P22" i="7"/>
  <c r="R22" i="7"/>
  <c r="A23" i="7"/>
  <c r="F23" i="7"/>
  <c r="P23" i="7"/>
  <c r="R23" i="7"/>
  <c r="A24" i="7"/>
  <c r="F24" i="7"/>
  <c r="G24" i="7" s="1"/>
  <c r="P24" i="7"/>
  <c r="R24" i="7"/>
  <c r="S24" i="7" s="1"/>
  <c r="A25" i="7"/>
  <c r="F25" i="7"/>
  <c r="P25" i="7"/>
  <c r="R25" i="7"/>
  <c r="S25" i="7" s="1"/>
  <c r="A26" i="7"/>
  <c r="P26" i="7"/>
  <c r="Q26" i="7" s="1"/>
  <c r="R26" i="7"/>
  <c r="A27" i="7"/>
  <c r="F27" i="7"/>
  <c r="G27" i="7" s="1"/>
  <c r="P27" i="7"/>
  <c r="Q27" i="7" s="1"/>
  <c r="R27" i="7"/>
  <c r="S27" i="7" s="1"/>
  <c r="A28" i="7"/>
  <c r="F28" i="7"/>
  <c r="G28" i="7" s="1"/>
  <c r="P28" i="7"/>
  <c r="Q28" i="7" s="1"/>
  <c r="R28" i="7"/>
  <c r="S28" i="7" s="1"/>
  <c r="A29" i="7"/>
  <c r="F29" i="7"/>
  <c r="P29" i="7"/>
  <c r="R29" i="7"/>
  <c r="S29" i="7" s="1"/>
  <c r="A30" i="7"/>
  <c r="A31" i="7"/>
  <c r="A32" i="7"/>
  <c r="F32" i="7"/>
  <c r="G32" i="7" s="1"/>
  <c r="P32" i="7"/>
  <c r="R32" i="7"/>
  <c r="S32" i="7" s="1"/>
  <c r="A33" i="7"/>
  <c r="F33" i="7"/>
  <c r="G33" i="7" s="1"/>
  <c r="P33" i="7"/>
  <c r="R33" i="7"/>
  <c r="S33" i="7" s="1"/>
  <c r="A6" i="13"/>
  <c r="B6" i="13"/>
  <c r="D6" i="13"/>
  <c r="F6" i="13"/>
  <c r="H6" i="13"/>
  <c r="J6" i="13"/>
  <c r="L6" i="13"/>
  <c r="N6" i="13"/>
  <c r="P6" i="13"/>
  <c r="R6" i="13"/>
  <c r="T6" i="13"/>
  <c r="V6" i="13"/>
  <c r="X6" i="13"/>
  <c r="Z6" i="13"/>
  <c r="A7" i="13"/>
  <c r="F7" i="13"/>
  <c r="H7" i="13"/>
  <c r="J7" i="13"/>
  <c r="L7" i="13"/>
  <c r="N7" i="13"/>
  <c r="P7" i="13"/>
  <c r="R7" i="13"/>
  <c r="T7" i="13"/>
  <c r="V7" i="13"/>
  <c r="X7" i="13"/>
  <c r="Z7" i="13"/>
  <c r="A8" i="13"/>
  <c r="B8" i="13"/>
  <c r="D8" i="13"/>
  <c r="F8" i="13"/>
  <c r="H8" i="13"/>
  <c r="J8" i="13"/>
  <c r="L8" i="13"/>
  <c r="N8" i="13"/>
  <c r="P8" i="13"/>
  <c r="R8" i="13"/>
  <c r="T8" i="13"/>
  <c r="V8" i="13"/>
  <c r="X8" i="13"/>
  <c r="Z8" i="13"/>
  <c r="A9" i="13"/>
  <c r="B9" i="13"/>
  <c r="D9" i="13"/>
  <c r="F9" i="13"/>
  <c r="H9" i="13"/>
  <c r="J9" i="13"/>
  <c r="L9" i="13"/>
  <c r="N9" i="13"/>
  <c r="P9" i="13"/>
  <c r="R9" i="13"/>
  <c r="T9" i="13"/>
  <c r="V9" i="13"/>
  <c r="X9" i="13"/>
  <c r="Z9" i="13"/>
  <c r="A10" i="13"/>
  <c r="B10" i="13"/>
  <c r="D10" i="13"/>
  <c r="F10" i="13"/>
  <c r="H10" i="13"/>
  <c r="J10" i="13"/>
  <c r="L10" i="13"/>
  <c r="N10" i="13"/>
  <c r="P10" i="13"/>
  <c r="R10" i="13"/>
  <c r="T10" i="13"/>
  <c r="V10" i="13"/>
  <c r="X10" i="13"/>
  <c r="Z10" i="13"/>
  <c r="A11" i="13"/>
  <c r="B11" i="13"/>
  <c r="D11" i="13"/>
  <c r="F11" i="13"/>
  <c r="H11" i="13"/>
  <c r="J11" i="13"/>
  <c r="L11" i="13"/>
  <c r="N11" i="13"/>
  <c r="P11" i="13"/>
  <c r="R11" i="13"/>
  <c r="T11" i="13"/>
  <c r="X11" i="13"/>
  <c r="Z11" i="13"/>
  <c r="A12" i="13"/>
  <c r="B12" i="13"/>
  <c r="D12" i="13"/>
  <c r="F12" i="13"/>
  <c r="H12" i="13"/>
  <c r="J12" i="13"/>
  <c r="L12" i="13"/>
  <c r="N12" i="13"/>
  <c r="P12" i="13"/>
  <c r="R12" i="13"/>
  <c r="T12" i="13"/>
  <c r="V12" i="13"/>
  <c r="X12" i="13"/>
  <c r="Z12" i="13"/>
  <c r="A13" i="13"/>
  <c r="B13" i="13"/>
  <c r="D13" i="13"/>
  <c r="F13" i="13"/>
  <c r="H13" i="13"/>
  <c r="J13" i="13"/>
  <c r="L13" i="13"/>
  <c r="N13" i="13"/>
  <c r="P13" i="13"/>
  <c r="R13" i="13"/>
  <c r="T13" i="13"/>
  <c r="V13" i="13"/>
  <c r="X13" i="13"/>
  <c r="Z13" i="13"/>
  <c r="A14" i="13"/>
  <c r="B14" i="13"/>
  <c r="D14" i="13"/>
  <c r="F14" i="13"/>
  <c r="H14" i="13"/>
  <c r="J14" i="13"/>
  <c r="L14" i="13"/>
  <c r="N14" i="13"/>
  <c r="P14" i="13"/>
  <c r="R14" i="13"/>
  <c r="T14" i="13"/>
  <c r="V14" i="13"/>
  <c r="X14" i="13"/>
  <c r="Z14" i="13"/>
  <c r="A15" i="13"/>
  <c r="B15" i="13"/>
  <c r="D15" i="13"/>
  <c r="F15" i="13"/>
  <c r="H15" i="13"/>
  <c r="J15" i="13"/>
  <c r="L15" i="13"/>
  <c r="N15" i="13"/>
  <c r="P15" i="13"/>
  <c r="R15" i="13"/>
  <c r="T15" i="13"/>
  <c r="V15" i="13"/>
  <c r="X15" i="13"/>
  <c r="Z15" i="13"/>
  <c r="A16" i="13"/>
  <c r="B16" i="13"/>
  <c r="D16" i="13"/>
  <c r="F16" i="13"/>
  <c r="H16" i="13"/>
  <c r="J16" i="13"/>
  <c r="L16" i="13"/>
  <c r="N16" i="13"/>
  <c r="P16" i="13"/>
  <c r="R16" i="13"/>
  <c r="T16" i="13"/>
  <c r="V16" i="13"/>
  <c r="X16" i="13"/>
  <c r="Z16" i="13"/>
  <c r="A17" i="13"/>
  <c r="B17" i="13"/>
  <c r="D17" i="13"/>
  <c r="F17" i="13"/>
  <c r="H17" i="13"/>
  <c r="J17" i="13"/>
  <c r="L17" i="13"/>
  <c r="N17" i="13"/>
  <c r="P17" i="13"/>
  <c r="R17" i="13"/>
  <c r="T17" i="13"/>
  <c r="V17" i="13"/>
  <c r="X17" i="13"/>
  <c r="Z17" i="13"/>
  <c r="A22" i="13"/>
  <c r="F22" i="13"/>
  <c r="H22" i="13"/>
  <c r="J22" i="13"/>
  <c r="L22" i="13"/>
  <c r="N22" i="13"/>
  <c r="P22" i="13"/>
  <c r="R22" i="13"/>
  <c r="T22" i="13"/>
  <c r="U22" i="13" s="1"/>
  <c r="V22" i="13"/>
  <c r="X22" i="13"/>
  <c r="Z22" i="13"/>
  <c r="AA22" i="13"/>
  <c r="A23" i="13"/>
  <c r="F23" i="13"/>
  <c r="G23" i="13" s="1"/>
  <c r="H23" i="13"/>
  <c r="J23" i="13"/>
  <c r="K23" i="13" s="1"/>
  <c r="L23" i="13"/>
  <c r="M23" i="13" s="1"/>
  <c r="N23" i="13"/>
  <c r="O23" i="13" s="1"/>
  <c r="P23" i="13"/>
  <c r="R23" i="13"/>
  <c r="T23" i="13"/>
  <c r="V23" i="13"/>
  <c r="X23" i="13"/>
  <c r="Z23" i="13"/>
  <c r="A24" i="13"/>
  <c r="F24" i="13"/>
  <c r="H24" i="13"/>
  <c r="I24" i="13" s="1"/>
  <c r="J24" i="13"/>
  <c r="K24" i="13" s="1"/>
  <c r="L24" i="13"/>
  <c r="M24" i="13" s="1"/>
  <c r="N24" i="13"/>
  <c r="O24" i="13" s="1"/>
  <c r="P24" i="13"/>
  <c r="Q24" i="13" s="1"/>
  <c r="R24" i="13"/>
  <c r="T24" i="13"/>
  <c r="V24" i="13"/>
  <c r="X24" i="13"/>
  <c r="Z24" i="13"/>
  <c r="A25" i="13"/>
  <c r="F25" i="13"/>
  <c r="H25" i="13"/>
  <c r="J25" i="13"/>
  <c r="L25" i="13"/>
  <c r="N25" i="13"/>
  <c r="P25" i="13"/>
  <c r="R25" i="13"/>
  <c r="T25" i="13"/>
  <c r="V25" i="13"/>
  <c r="X25" i="13"/>
  <c r="Z25" i="13"/>
  <c r="A26" i="13"/>
  <c r="F26" i="13"/>
  <c r="H26" i="13"/>
  <c r="J26" i="13"/>
  <c r="L26" i="13"/>
  <c r="N26" i="13"/>
  <c r="O26" i="13" s="1"/>
  <c r="P26" i="13"/>
  <c r="Q26" i="13" s="1"/>
  <c r="R26" i="13"/>
  <c r="S26" i="13" s="1"/>
  <c r="T26" i="13"/>
  <c r="U26" i="13" s="1"/>
  <c r="V26" i="13"/>
  <c r="X26" i="13"/>
  <c r="Y26" i="13" s="1"/>
  <c r="Z26" i="13"/>
  <c r="A27" i="13"/>
  <c r="F27" i="13"/>
  <c r="H27" i="13"/>
  <c r="J27" i="13"/>
  <c r="L27" i="13"/>
  <c r="N27" i="13"/>
  <c r="P27" i="13"/>
  <c r="R27" i="13"/>
  <c r="S27" i="13" s="1"/>
  <c r="T27" i="13"/>
  <c r="V27" i="13"/>
  <c r="X27" i="13"/>
  <c r="Y27" i="13" s="1"/>
  <c r="Z27" i="13"/>
  <c r="A28" i="13"/>
  <c r="F28" i="13"/>
  <c r="H28" i="13"/>
  <c r="J28" i="13"/>
  <c r="L28" i="13"/>
  <c r="N28" i="13"/>
  <c r="P28" i="13"/>
  <c r="Q28" i="13" s="1"/>
  <c r="R28" i="13"/>
  <c r="T28" i="13"/>
  <c r="V28" i="13"/>
  <c r="X28" i="13"/>
  <c r="Y28" i="13" s="1"/>
  <c r="Z28" i="13"/>
  <c r="AA28" i="13" s="1"/>
  <c r="A29" i="13"/>
  <c r="F29" i="13"/>
  <c r="H29" i="13"/>
  <c r="J29" i="13"/>
  <c r="L29" i="13"/>
  <c r="M29" i="13" s="1"/>
  <c r="N29" i="13"/>
  <c r="P29" i="13"/>
  <c r="Q29" i="13" s="1"/>
  <c r="R29" i="13"/>
  <c r="T29" i="13"/>
  <c r="V29" i="13"/>
  <c r="X29" i="13"/>
  <c r="Z29" i="13"/>
  <c r="AA29" i="13" s="1"/>
  <c r="A30" i="13"/>
  <c r="A31" i="13"/>
  <c r="A32" i="13"/>
  <c r="F32" i="13"/>
  <c r="G32" i="13" s="1"/>
  <c r="H32" i="13"/>
  <c r="J32" i="13"/>
  <c r="L32" i="13"/>
  <c r="N32" i="13"/>
  <c r="P32" i="13"/>
  <c r="R32" i="13"/>
  <c r="T32" i="13"/>
  <c r="V32" i="13"/>
  <c r="X32" i="13"/>
  <c r="Z32" i="13"/>
  <c r="A33" i="13"/>
  <c r="F33" i="13"/>
  <c r="H33" i="13"/>
  <c r="J33" i="13"/>
  <c r="L33" i="13"/>
  <c r="N33" i="13"/>
  <c r="P33" i="13"/>
  <c r="T33" i="13"/>
  <c r="X33" i="13"/>
  <c r="Z33" i="13"/>
  <c r="A6" i="9"/>
  <c r="A7" i="9"/>
  <c r="A8" i="9"/>
  <c r="A9" i="9"/>
  <c r="A10" i="9"/>
  <c r="A11" i="9"/>
  <c r="A12" i="9"/>
  <c r="A13" i="9"/>
  <c r="A14" i="9"/>
  <c r="A15" i="9"/>
  <c r="D15" i="9"/>
  <c r="A16" i="9"/>
  <c r="D16" i="9"/>
  <c r="A17" i="9"/>
  <c r="A22" i="9"/>
  <c r="A23" i="9"/>
  <c r="A24" i="9"/>
  <c r="A25" i="9"/>
  <c r="A26" i="9"/>
  <c r="A27" i="9"/>
  <c r="A28" i="9"/>
  <c r="A29" i="9"/>
  <c r="A30" i="9"/>
  <c r="A31" i="9"/>
  <c r="A32" i="9"/>
  <c r="M34" i="1"/>
  <c r="R22" i="9" s="1"/>
  <c r="B18" i="6"/>
  <c r="B20" i="6" s="1"/>
  <c r="P46" i="2"/>
  <c r="R33" i="13"/>
  <c r="M46" i="2"/>
  <c r="D33" i="13"/>
  <c r="J18" i="13"/>
  <c r="R6" i="9"/>
  <c r="P6" i="9"/>
  <c r="L19" i="13"/>
  <c r="B6" i="9"/>
  <c r="D30" i="1"/>
  <c r="D7" i="9"/>
  <c r="D30" i="2"/>
  <c r="B7" i="13"/>
  <c r="C30" i="2"/>
  <c r="R32" i="2" s="1"/>
  <c r="G31" i="7"/>
  <c r="P32" i="9"/>
  <c r="Q32" i="9" s="1"/>
  <c r="P19" i="9"/>
  <c r="D19" i="6"/>
  <c r="B19" i="7"/>
  <c r="I32" i="2"/>
  <c r="L18" i="13"/>
  <c r="I33" i="2"/>
  <c r="D18" i="13"/>
  <c r="N18" i="13"/>
  <c r="N20" i="13" s="1"/>
  <c r="P35" i="13"/>
  <c r="B9" i="9"/>
  <c r="G33" i="2"/>
  <c r="Z19" i="13"/>
  <c r="R19" i="9"/>
  <c r="D9" i="9"/>
  <c r="Q23" i="7"/>
  <c r="F35" i="7"/>
  <c r="L35" i="13"/>
  <c r="G29" i="7" l="1"/>
  <c r="C41" i="1"/>
  <c r="B29" i="9" s="1"/>
  <c r="C29" i="9" s="1"/>
  <c r="U30" i="13"/>
  <c r="G23" i="9"/>
  <c r="K25" i="13"/>
  <c r="M25" i="13"/>
  <c r="M33" i="13"/>
  <c r="K27" i="13"/>
  <c r="I31" i="13"/>
  <c r="G27" i="13"/>
  <c r="O28" i="13"/>
  <c r="G29" i="9"/>
  <c r="E32" i="13"/>
  <c r="W27" i="13"/>
  <c r="M31" i="13"/>
  <c r="G22" i="9"/>
  <c r="Q22" i="13"/>
  <c r="O22" i="13"/>
  <c r="O25" i="13"/>
  <c r="S25" i="13"/>
  <c r="K33" i="13"/>
  <c r="O33" i="13"/>
  <c r="J21" i="13"/>
  <c r="Y29" i="13"/>
  <c r="E26" i="7"/>
  <c r="G26" i="13"/>
  <c r="C25" i="6"/>
  <c r="E25" i="6"/>
  <c r="E24" i="6"/>
  <c r="C37" i="1"/>
  <c r="B25" i="9" s="1"/>
  <c r="C25" i="9" s="1"/>
  <c r="AA24" i="13"/>
  <c r="Y24" i="13"/>
  <c r="D36" i="1"/>
  <c r="D24" i="9" s="1"/>
  <c r="E24" i="9" s="1"/>
  <c r="D35" i="1"/>
  <c r="D23" i="9" s="1"/>
  <c r="E23" i="9" s="1"/>
  <c r="S23" i="7"/>
  <c r="Q23" i="9"/>
  <c r="Q23" i="13"/>
  <c r="AA23" i="13"/>
  <c r="Y23" i="13"/>
  <c r="U23" i="13"/>
  <c r="P18" i="9"/>
  <c r="R18" i="9"/>
  <c r="R21" i="9" s="1"/>
  <c r="P21" i="9"/>
  <c r="S23" i="9"/>
  <c r="L33" i="1"/>
  <c r="M33" i="1"/>
  <c r="S27" i="9"/>
  <c r="D48" i="4"/>
  <c r="D34" i="1"/>
  <c r="D22" i="9" s="1"/>
  <c r="E22" i="9" s="1"/>
  <c r="M22" i="13"/>
  <c r="K22" i="13"/>
  <c r="I22" i="13"/>
  <c r="E29" i="6"/>
  <c r="C26" i="6"/>
  <c r="U32" i="13"/>
  <c r="E27" i="13"/>
  <c r="M49" i="2"/>
  <c r="M63" i="3"/>
  <c r="M31" i="3"/>
  <c r="W25" i="13"/>
  <c r="D23" i="13"/>
  <c r="E23" i="13" s="1"/>
  <c r="C45" i="1"/>
  <c r="B33" i="9" s="1"/>
  <c r="C33" i="9" s="1"/>
  <c r="Q25" i="13"/>
  <c r="I23" i="13"/>
  <c r="C35" i="1"/>
  <c r="B23" i="9" s="1"/>
  <c r="C23" i="9" s="1"/>
  <c r="J49" i="2"/>
  <c r="J63" i="3"/>
  <c r="K30" i="13"/>
  <c r="S24" i="13"/>
  <c r="G49" i="2"/>
  <c r="G63" i="3"/>
  <c r="P49" i="2"/>
  <c r="P63" i="3"/>
  <c r="U25" i="13"/>
  <c r="C39" i="1"/>
  <c r="B27" i="9" s="1"/>
  <c r="C27" i="9" s="1"/>
  <c r="U27" i="13"/>
  <c r="AA30" i="13"/>
  <c r="E24" i="13"/>
  <c r="O27" i="13"/>
  <c r="K26" i="13"/>
  <c r="W22" i="13"/>
  <c r="W32" i="13"/>
  <c r="F49" i="2"/>
  <c r="F63" i="3"/>
  <c r="AA26" i="13"/>
  <c r="C23" i="13"/>
  <c r="W26" i="13"/>
  <c r="M26" i="13"/>
  <c r="I25" i="13"/>
  <c r="Y22" i="13"/>
  <c r="W30" i="13"/>
  <c r="S28" i="13"/>
  <c r="M27" i="13"/>
  <c r="I26" i="13"/>
  <c r="E25" i="13"/>
  <c r="B29" i="13"/>
  <c r="L49" i="2"/>
  <c r="L63" i="3"/>
  <c r="L31" i="3"/>
  <c r="G22" i="13"/>
  <c r="G24" i="13"/>
  <c r="E49" i="2"/>
  <c r="E63" i="3"/>
  <c r="E31" i="3"/>
  <c r="E26" i="6"/>
  <c r="C33" i="4"/>
  <c r="C29" i="6"/>
  <c r="C24" i="6"/>
  <c r="E28" i="6"/>
  <c r="E23" i="6"/>
  <c r="G24" i="9"/>
  <c r="G22" i="7"/>
  <c r="D39" i="1"/>
  <c r="D27" i="9" s="1"/>
  <c r="E27" i="9" s="1"/>
  <c r="Q25" i="9"/>
  <c r="D46" i="5"/>
  <c r="M48" i="5" s="1"/>
  <c r="Q24" i="7"/>
  <c r="Q22" i="9"/>
  <c r="S22" i="9"/>
  <c r="L49" i="5"/>
  <c r="L31" i="11"/>
  <c r="Q26" i="9"/>
  <c r="D22" i="7"/>
  <c r="C26" i="7"/>
  <c r="D42" i="1"/>
  <c r="D30" i="9" s="1"/>
  <c r="E30" i="9" s="1"/>
  <c r="E28" i="7"/>
  <c r="B25" i="7"/>
  <c r="C25" i="7" s="1"/>
  <c r="D43" i="1"/>
  <c r="D31" i="9" s="1"/>
  <c r="E31" i="9" s="1"/>
  <c r="D23" i="7"/>
  <c r="E23" i="7" s="1"/>
  <c r="D41" i="1"/>
  <c r="D29" i="9" s="1"/>
  <c r="E29" i="9" s="1"/>
  <c r="C29" i="7"/>
  <c r="C36" i="1"/>
  <c r="B24" i="9" s="1"/>
  <c r="C24" i="9" s="1"/>
  <c r="D37" i="1"/>
  <c r="D25" i="9" s="1"/>
  <c r="E25" i="9" s="1"/>
  <c r="G23" i="7"/>
  <c r="C30" i="7"/>
  <c r="D18" i="7"/>
  <c r="D21" i="7" s="1"/>
  <c r="F18" i="7"/>
  <c r="E22" i="7"/>
  <c r="E25" i="7"/>
  <c r="Q22" i="7"/>
  <c r="C33" i="7"/>
  <c r="Q25" i="7"/>
  <c r="G25" i="7"/>
  <c r="E24" i="7"/>
  <c r="B18" i="7"/>
  <c r="B21" i="7" s="1"/>
  <c r="Q32" i="7"/>
  <c r="P18" i="7"/>
  <c r="P21" i="7" s="1"/>
  <c r="M33" i="5"/>
  <c r="V20" i="13"/>
  <c r="W28" i="13"/>
  <c r="Q27" i="13"/>
  <c r="U28" i="13"/>
  <c r="C33" i="13"/>
  <c r="Y30" i="13"/>
  <c r="AA32" i="13"/>
  <c r="W29" i="13"/>
  <c r="I27" i="13"/>
  <c r="M28" i="13"/>
  <c r="G25" i="13"/>
  <c r="S29" i="13"/>
  <c r="I28" i="13"/>
  <c r="U31" i="13"/>
  <c r="C25" i="13"/>
  <c r="S32" i="13"/>
  <c r="O29" i="13"/>
  <c r="W23" i="13"/>
  <c r="S31" i="13"/>
  <c r="P32" i="2"/>
  <c r="AA33" i="13"/>
  <c r="Q32" i="13"/>
  <c r="AA25" i="13"/>
  <c r="S22" i="13"/>
  <c r="Y33" i="13"/>
  <c r="O32" i="13"/>
  <c r="AA27" i="13"/>
  <c r="Y25" i="13"/>
  <c r="W24" i="13"/>
  <c r="C27" i="13"/>
  <c r="C26" i="13"/>
  <c r="C24" i="13"/>
  <c r="L21" i="13"/>
  <c r="S33" i="2"/>
  <c r="U29" i="13"/>
  <c r="I29" i="13"/>
  <c r="U24" i="13"/>
  <c r="S23" i="13"/>
  <c r="E26" i="13"/>
  <c r="F33" i="2"/>
  <c r="Q33" i="13"/>
  <c r="G29" i="13"/>
  <c r="O30" i="13"/>
  <c r="S62" i="3"/>
  <c r="V19" i="13"/>
  <c r="V21" i="13" s="1"/>
  <c r="N21" i="13"/>
  <c r="O33" i="2"/>
  <c r="X21" i="13"/>
  <c r="G25" i="9"/>
  <c r="S31" i="9"/>
  <c r="G27" i="9"/>
  <c r="Q29" i="9"/>
  <c r="S32" i="9"/>
  <c r="Q27" i="9"/>
  <c r="Q24" i="9"/>
  <c r="S33" i="9"/>
  <c r="G26" i="9"/>
  <c r="S29" i="9"/>
  <c r="F21" i="7"/>
  <c r="D30" i="3"/>
  <c r="D33" i="1"/>
  <c r="D18" i="9"/>
  <c r="D32" i="1"/>
  <c r="M32" i="1"/>
  <c r="D20" i="6"/>
  <c r="D21" i="6"/>
  <c r="R20" i="13"/>
  <c r="R21" i="13"/>
  <c r="Z20" i="13"/>
  <c r="Z21" i="13"/>
  <c r="R20" i="7"/>
  <c r="R21" i="7"/>
  <c r="M33" i="2"/>
  <c r="G32" i="2"/>
  <c r="Q29" i="7"/>
  <c r="S22" i="7"/>
  <c r="O31" i="13"/>
  <c r="Q31" i="13"/>
  <c r="C30" i="6"/>
  <c r="C30" i="1"/>
  <c r="L32" i="1" s="1"/>
  <c r="F35" i="9"/>
  <c r="M32" i="2"/>
  <c r="E33" i="13"/>
  <c r="I33" i="13"/>
  <c r="M32" i="13"/>
  <c r="B19" i="6"/>
  <c r="B21" i="6" s="1"/>
  <c r="C31" i="13"/>
  <c r="Q30" i="13"/>
  <c r="C31" i="6"/>
  <c r="M62" i="3"/>
  <c r="F18" i="13"/>
  <c r="S32" i="2"/>
  <c r="J32" i="2"/>
  <c r="G33" i="13"/>
  <c r="K32" i="13"/>
  <c r="S30" i="13"/>
  <c r="K31" i="13"/>
  <c r="Q33" i="9"/>
  <c r="L62" i="3"/>
  <c r="O32" i="2"/>
  <c r="B18" i="13"/>
  <c r="T20" i="13" s="1"/>
  <c r="S33" i="13"/>
  <c r="I32" i="13"/>
  <c r="H18" i="13"/>
  <c r="S30" i="9"/>
  <c r="G31" i="13"/>
  <c r="C31" i="7"/>
  <c r="K29" i="13"/>
  <c r="D33" i="4"/>
  <c r="Q31" i="9"/>
  <c r="D38" i="1"/>
  <c r="D26" i="9" s="1"/>
  <c r="E26" i="9" s="1"/>
  <c r="E32" i="2"/>
  <c r="C38" i="1"/>
  <c r="B26" i="9" s="1"/>
  <c r="C26" i="9" s="1"/>
  <c r="F32" i="2"/>
  <c r="E30" i="1"/>
  <c r="E33" i="5"/>
  <c r="E33" i="2"/>
  <c r="W31" i="13"/>
  <c r="G30" i="7"/>
  <c r="E33" i="7"/>
  <c r="E32" i="7"/>
  <c r="C62" i="3"/>
  <c r="L32" i="2"/>
  <c r="J20" i="13"/>
  <c r="C33" i="2"/>
  <c r="G28" i="13"/>
  <c r="G30" i="13"/>
  <c r="W33" i="13"/>
  <c r="C32" i="7"/>
  <c r="D21" i="13"/>
  <c r="Y32" i="13"/>
  <c r="G33" i="9"/>
  <c r="G31" i="9"/>
  <c r="D33" i="2"/>
  <c r="C34" i="1"/>
  <c r="U33" i="13"/>
  <c r="P18" i="13"/>
  <c r="AA31" i="13"/>
  <c r="E30" i="7"/>
  <c r="V34" i="13"/>
  <c r="V37" i="13" s="1"/>
  <c r="M32" i="5"/>
  <c r="Y31" i="13"/>
  <c r="Q31" i="7"/>
  <c r="C32" i="13"/>
  <c r="E33" i="9"/>
  <c r="E31" i="7"/>
  <c r="R34" i="7"/>
  <c r="R37" i="7" s="1"/>
  <c r="X34" i="13"/>
  <c r="X37" i="13" s="1"/>
  <c r="R34" i="13"/>
  <c r="R37" i="13" s="1"/>
  <c r="T34" i="13"/>
  <c r="T37" i="13" s="1"/>
  <c r="C44" i="1"/>
  <c r="B32" i="9" s="1"/>
  <c r="C32" i="9" s="1"/>
  <c r="D44" i="1"/>
  <c r="D32" i="9" s="1"/>
  <c r="E32" i="9" s="1"/>
  <c r="L34" i="13"/>
  <c r="L37" i="13" s="1"/>
  <c r="D49" i="4"/>
  <c r="M49" i="5"/>
  <c r="E49" i="5"/>
  <c r="M46" i="1"/>
  <c r="M49" i="1" s="1"/>
  <c r="P34" i="7"/>
  <c r="P37" i="7" s="1"/>
  <c r="Z34" i="13"/>
  <c r="Z37" i="13" s="1"/>
  <c r="L46" i="1"/>
  <c r="L49" i="1" s="1"/>
  <c r="D31" i="13"/>
  <c r="E31" i="13" s="1"/>
  <c r="E46" i="1"/>
  <c r="H34" i="13"/>
  <c r="H37" i="13" s="1"/>
  <c r="C43" i="1"/>
  <c r="B31" i="9" s="1"/>
  <c r="C31" i="9" s="1"/>
  <c r="D34" i="6"/>
  <c r="D37" i="6" s="1"/>
  <c r="F34" i="7"/>
  <c r="F37" i="7" s="1"/>
  <c r="F30" i="9"/>
  <c r="G30" i="9" s="1"/>
  <c r="C42" i="1"/>
  <c r="B30" i="9" s="1"/>
  <c r="C30" i="9" s="1"/>
  <c r="P34" i="13"/>
  <c r="P37" i="13" s="1"/>
  <c r="P30" i="9"/>
  <c r="Q30" i="9" s="1"/>
  <c r="B30" i="13"/>
  <c r="C30" i="13" s="1"/>
  <c r="D30" i="13"/>
  <c r="E30" i="13" s="1"/>
  <c r="I30" i="13"/>
  <c r="R34" i="9"/>
  <c r="R37" i="9" s="1"/>
  <c r="M30" i="13"/>
  <c r="R49" i="2"/>
  <c r="B34" i="6"/>
  <c r="B37" i="6" s="1"/>
  <c r="N34" i="13"/>
  <c r="N37" i="13" s="1"/>
  <c r="D29" i="13"/>
  <c r="E29" i="13" s="1"/>
  <c r="J34" i="13"/>
  <c r="J37" i="13" s="1"/>
  <c r="O49" i="2"/>
  <c r="C28" i="6"/>
  <c r="C49" i="4"/>
  <c r="B28" i="7"/>
  <c r="G28" i="9"/>
  <c r="F34" i="13"/>
  <c r="F37" i="13" s="1"/>
  <c r="C40" i="1"/>
  <c r="C46" i="2"/>
  <c r="D40" i="1"/>
  <c r="D28" i="9" s="1"/>
  <c r="E28" i="9" s="1"/>
  <c r="D46" i="2"/>
  <c r="Q28" i="9"/>
  <c r="S28" i="9"/>
  <c r="C28" i="13"/>
  <c r="E28" i="13"/>
  <c r="K28" i="13"/>
  <c r="B34" i="13" l="1"/>
  <c r="C48" i="2"/>
  <c r="C49" i="2"/>
  <c r="C31" i="11"/>
  <c r="C48" i="5"/>
  <c r="D49" i="5"/>
  <c r="S48" i="5"/>
  <c r="D31" i="11"/>
  <c r="D48" i="5"/>
  <c r="D34" i="7"/>
  <c r="D36" i="7" s="1"/>
  <c r="C29" i="13"/>
  <c r="D48" i="2"/>
  <c r="D63" i="3"/>
  <c r="D31" i="3"/>
  <c r="C63" i="3"/>
  <c r="C31" i="3"/>
  <c r="F20" i="7"/>
  <c r="P20" i="7"/>
  <c r="E49" i="1"/>
  <c r="X20" i="13"/>
  <c r="B35" i="9"/>
  <c r="F18" i="9"/>
  <c r="E32" i="1"/>
  <c r="E30" i="3"/>
  <c r="E33" i="1"/>
  <c r="R48" i="2"/>
  <c r="I48" i="2"/>
  <c r="D20" i="9"/>
  <c r="R20" i="9"/>
  <c r="D21" i="9"/>
  <c r="H21" i="13"/>
  <c r="H20" i="13"/>
  <c r="P21" i="13"/>
  <c r="P20" i="13"/>
  <c r="C46" i="1"/>
  <c r="C49" i="1" s="1"/>
  <c r="B22" i="9"/>
  <c r="C22" i="9" s="1"/>
  <c r="C33" i="1"/>
  <c r="C30" i="3"/>
  <c r="B18" i="9"/>
  <c r="C32" i="1"/>
  <c r="F21" i="13"/>
  <c r="F20" i="13"/>
  <c r="L20" i="13"/>
  <c r="B21" i="13"/>
  <c r="D36" i="6"/>
  <c r="B36" i="6"/>
  <c r="R48" i="5"/>
  <c r="P34" i="9"/>
  <c r="P37" i="9" s="1"/>
  <c r="L48" i="5"/>
  <c r="E48" i="5"/>
  <c r="F34" i="9"/>
  <c r="F37" i="9" s="1"/>
  <c r="D34" i="13"/>
  <c r="V36" i="13" s="1"/>
  <c r="O48" i="2"/>
  <c r="L48" i="2"/>
  <c r="F48" i="2"/>
  <c r="S48" i="2"/>
  <c r="P48" i="2"/>
  <c r="J48" i="2"/>
  <c r="B34" i="7"/>
  <c r="C28" i="7"/>
  <c r="E48" i="2"/>
  <c r="B28" i="9"/>
  <c r="C28" i="9" s="1"/>
  <c r="G48" i="2"/>
  <c r="M48" i="2"/>
  <c r="D34" i="9"/>
  <c r="D37" i="9" s="1"/>
  <c r="D49" i="2"/>
  <c r="D46" i="1"/>
  <c r="D49" i="1" s="1"/>
  <c r="F36" i="13" l="1"/>
  <c r="B37" i="13"/>
  <c r="T36" i="13"/>
  <c r="X36" i="13"/>
  <c r="L36" i="13"/>
  <c r="B36" i="13"/>
  <c r="P36" i="13"/>
  <c r="H36" i="13"/>
  <c r="C48" i="1"/>
  <c r="D37" i="7"/>
  <c r="R36" i="7"/>
  <c r="F21" i="9"/>
  <c r="F20" i="9"/>
  <c r="B20" i="9"/>
  <c r="B21" i="9"/>
  <c r="P20" i="9"/>
  <c r="E48" i="1"/>
  <c r="L48" i="1"/>
  <c r="J36" i="13"/>
  <c r="D37" i="13"/>
  <c r="R36" i="13"/>
  <c r="Z36" i="13"/>
  <c r="D36" i="13"/>
  <c r="N36" i="13"/>
  <c r="D36" i="9"/>
  <c r="P36" i="7"/>
  <c r="B36" i="7"/>
  <c r="F36" i="7"/>
  <c r="B37" i="7"/>
  <c r="R36" i="9"/>
  <c r="B34" i="9"/>
  <c r="M48" i="1"/>
  <c r="D48" i="1"/>
  <c r="B37" i="9" l="1"/>
  <c r="B36" i="9"/>
  <c r="F36" i="9"/>
  <c r="P36" i="9"/>
  <c r="S49" i="5" l="1"/>
</calcChain>
</file>

<file path=xl/sharedStrings.xml><?xml version="1.0" encoding="utf-8"?>
<sst xmlns="http://schemas.openxmlformats.org/spreadsheetml/2006/main" count="1085" uniqueCount="123">
  <si>
    <t>ダイカストの生産統計(月別集計)</t>
    <rPh sb="6" eb="8">
      <t>セイサン</t>
    </rPh>
    <rPh sb="8" eb="10">
      <t>トウケイ</t>
    </rPh>
    <rPh sb="11" eb="13">
      <t>ツキベツ</t>
    </rPh>
    <rPh sb="13" eb="15">
      <t>シュウケイ</t>
    </rPh>
    <phoneticPr fontId="2"/>
  </si>
  <si>
    <t>１．ダイカスト合計</t>
    <rPh sb="7" eb="9">
      <t>ゴウケイ</t>
    </rPh>
    <phoneticPr fontId="2"/>
  </si>
  <si>
    <t>１２年</t>
    <rPh sb="2" eb="3">
      <t>ネン</t>
    </rPh>
    <phoneticPr fontId="2"/>
  </si>
  <si>
    <t>１３年</t>
    <rPh sb="2" eb="3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</si>
  <si>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</si>
  <si>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</si>
  <si>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</si>
  <si>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</si>
  <si>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</si>
  <si>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</si>
  <si>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</si>
  <si>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</si>
  <si>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</si>
  <si>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</si>
  <si>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</si>
  <si>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シェアー　　％</t>
    <phoneticPr fontId="2"/>
  </si>
  <si>
    <t>対前年比  ％</t>
    <rPh sb="0" eb="1">
      <t>タイ</t>
    </rPh>
    <rPh sb="1" eb="4">
      <t>ゼンネンヒ</t>
    </rPh>
    <phoneticPr fontId="2"/>
  </si>
  <si>
    <t xml:space="preserve">     合    計</t>
    <rPh sb="5" eb="6">
      <t>ゴウ</t>
    </rPh>
    <rPh sb="10" eb="11">
      <t>ケイ</t>
    </rPh>
    <phoneticPr fontId="2"/>
  </si>
  <si>
    <t>　百万円</t>
    <rPh sb="1" eb="2">
      <t>ヒャク</t>
    </rPh>
    <rPh sb="2" eb="4">
      <t>マンエン</t>
    </rPh>
    <phoneticPr fontId="2"/>
  </si>
  <si>
    <t>　　　　合　　　計</t>
    <rPh sb="4" eb="5">
      <t>ゴウ</t>
    </rPh>
    <rPh sb="8" eb="9">
      <t>ケイ</t>
    </rPh>
    <phoneticPr fontId="2"/>
  </si>
  <si>
    <t xml:space="preserve"> ＊内　製</t>
    <rPh sb="2" eb="3">
      <t>ウチ</t>
    </rPh>
    <rPh sb="4" eb="5">
      <t>セイ</t>
    </rPh>
    <phoneticPr fontId="2"/>
  </si>
  <si>
    <t>　　ト　ン</t>
    <phoneticPr fontId="2"/>
  </si>
  <si>
    <t>　</t>
    <phoneticPr fontId="2"/>
  </si>
  <si>
    <t>　百万円</t>
    <rPh sb="1" eb="3">
      <t>ヒャクマン</t>
    </rPh>
    <rPh sb="3" eb="4">
      <t>エン</t>
    </rPh>
    <phoneticPr fontId="2"/>
  </si>
  <si>
    <t>　　　一般機械</t>
    <rPh sb="3" eb="5">
      <t>イッパン</t>
    </rPh>
    <rPh sb="5" eb="7">
      <t>キカイ</t>
    </rPh>
    <phoneticPr fontId="2"/>
  </si>
  <si>
    <t>　　　電気機械用</t>
    <rPh sb="3" eb="5">
      <t>デンキ</t>
    </rPh>
    <rPh sb="5" eb="8">
      <t>キカイヨウ</t>
    </rPh>
    <phoneticPr fontId="2"/>
  </si>
  <si>
    <t>　　　自動車用</t>
    <rPh sb="3" eb="6">
      <t>ジドウシャ</t>
    </rPh>
    <rPh sb="6" eb="7">
      <t>ヨウ</t>
    </rPh>
    <phoneticPr fontId="2"/>
  </si>
  <si>
    <t>　　二輪自動車用</t>
    <rPh sb="2" eb="3">
      <t>2</t>
    </rPh>
    <rPh sb="3" eb="4">
      <t>リン</t>
    </rPh>
    <rPh sb="4" eb="7">
      <t>ジドウシャ</t>
    </rPh>
    <rPh sb="7" eb="8">
      <t>ヨウ</t>
    </rPh>
    <phoneticPr fontId="2"/>
  </si>
  <si>
    <t>　　　その他用</t>
    <rPh sb="5" eb="6">
      <t>タ</t>
    </rPh>
    <rPh sb="6" eb="7">
      <t>ヨウ</t>
    </rPh>
    <phoneticPr fontId="2"/>
  </si>
  <si>
    <t>事業所数</t>
    <rPh sb="0" eb="3">
      <t>ジギョウショ</t>
    </rPh>
    <rPh sb="3" eb="4">
      <t>スウ</t>
    </rPh>
    <phoneticPr fontId="2"/>
  </si>
  <si>
    <t>２．アルミニウムダイカスト</t>
    <phoneticPr fontId="2"/>
  </si>
  <si>
    <t>３．亜鉛ダイカスト</t>
    <rPh sb="2" eb="4">
      <t>アエン</t>
    </rPh>
    <phoneticPr fontId="2"/>
  </si>
  <si>
    <t>４．その他ダイカスト</t>
    <rPh sb="4" eb="5">
      <t>タ</t>
    </rPh>
    <phoneticPr fontId="2"/>
  </si>
  <si>
    <t>ダイカストの生産統計(年別集計)</t>
    <rPh sb="6" eb="8">
      <t>セイサン</t>
    </rPh>
    <rPh sb="8" eb="10">
      <t>トウケイ</t>
    </rPh>
    <rPh sb="11" eb="13">
      <t>ネンベツ</t>
    </rPh>
    <rPh sb="13" eb="15">
      <t>シュウケイ</t>
    </rPh>
    <phoneticPr fontId="2"/>
  </si>
  <si>
    <t>前年比</t>
  </si>
  <si>
    <t>前年比</t>
    <rPh sb="0" eb="3">
      <t>ゼンネンヒ</t>
    </rPh>
    <phoneticPr fontId="2"/>
  </si>
  <si>
    <t>　　　　　　　　合　　　計</t>
  </si>
  <si>
    <t>　　　　　　　　合　　　計</t>
    <rPh sb="8" eb="9">
      <t>ゴウ</t>
    </rPh>
    <rPh sb="12" eb="13">
      <t>ケイ</t>
    </rPh>
    <phoneticPr fontId="2"/>
  </si>
  <si>
    <t xml:space="preserve"> 　　＊内　製</t>
  </si>
  <si>
    <t xml:space="preserve"> 　　＊内　製</t>
    <rPh sb="4" eb="5">
      <t>ウチ</t>
    </rPh>
    <rPh sb="6" eb="7">
      <t>セイ</t>
    </rPh>
    <phoneticPr fontId="2"/>
  </si>
  <si>
    <t>　　　　　　　電気機械用</t>
  </si>
  <si>
    <t>　　　　　　　電気機械用</t>
    <rPh sb="7" eb="9">
      <t>デンキ</t>
    </rPh>
    <rPh sb="9" eb="12">
      <t>キカイヨウ</t>
    </rPh>
    <phoneticPr fontId="2"/>
  </si>
  <si>
    <t>　　　　　　　自動車用</t>
  </si>
  <si>
    <t>　　　　　　　自動車用</t>
    <rPh sb="7" eb="10">
      <t>ジドウシャ</t>
    </rPh>
    <rPh sb="10" eb="11">
      <t>ヨウ</t>
    </rPh>
    <phoneticPr fontId="2"/>
  </si>
  <si>
    <t>　　　　　　二輪自動車用</t>
  </si>
  <si>
    <t>　　　　　　二輪自動車用</t>
    <rPh sb="6" eb="7">
      <t>2</t>
    </rPh>
    <rPh sb="7" eb="8">
      <t>リン</t>
    </rPh>
    <rPh sb="8" eb="11">
      <t>ジドウシャ</t>
    </rPh>
    <rPh sb="11" eb="12">
      <t>ヨウ</t>
    </rPh>
    <phoneticPr fontId="2"/>
  </si>
  <si>
    <t>　　　　　　　　その他用</t>
  </si>
  <si>
    <t>　　　　　　　　その他用</t>
    <rPh sb="10" eb="11">
      <t>タ</t>
    </rPh>
    <rPh sb="11" eb="12">
      <t>ヨウ</t>
    </rPh>
    <phoneticPr fontId="2"/>
  </si>
  <si>
    <t>　　ト　ン</t>
  </si>
  <si>
    <t>　百万円</t>
  </si>
  <si>
    <t>シェアー　　％</t>
  </si>
  <si>
    <t xml:space="preserve">     合    計</t>
  </si>
  <si>
    <t>対前年比  ％</t>
  </si>
  <si>
    <t>ダイカストの生産統計(前年比集計)</t>
    <rPh sb="6" eb="8">
      <t>セイサン</t>
    </rPh>
    <rPh sb="8" eb="10">
      <t>トウケイ</t>
    </rPh>
    <rPh sb="11" eb="14">
      <t>ゼンネンヒ</t>
    </rPh>
    <rPh sb="14" eb="16">
      <t>シュウケイ</t>
    </rPh>
    <phoneticPr fontId="2"/>
  </si>
  <si>
    <t>ダイカストの生産統計(前年比集計)</t>
    <rPh sb="11" eb="14">
      <t>ゼンネンヒ</t>
    </rPh>
    <phoneticPr fontId="2"/>
  </si>
  <si>
    <t>-</t>
    <phoneticPr fontId="2"/>
  </si>
  <si>
    <t>統計区分なし</t>
    <rPh sb="0" eb="2">
      <t>トウケイ</t>
    </rPh>
    <rPh sb="2" eb="4">
      <t>クブン</t>
    </rPh>
    <phoneticPr fontId="2"/>
  </si>
  <si>
    <t>　</t>
    <phoneticPr fontId="2"/>
  </si>
  <si>
    <t>　</t>
    <phoneticPr fontId="2"/>
  </si>
  <si>
    <t xml:space="preserve"> -</t>
    <phoneticPr fontId="2"/>
  </si>
  <si>
    <t>-</t>
  </si>
  <si>
    <t>←アルミと亜鉛を合計した数字</t>
    <rPh sb="5" eb="7">
      <t>アエン</t>
    </rPh>
    <rPh sb="8" eb="10">
      <t>ゴウケイ</t>
    </rPh>
    <rPh sb="12" eb="14">
      <t>スウジ</t>
    </rPh>
    <phoneticPr fontId="2"/>
  </si>
  <si>
    <t>統計区分なし</t>
  </si>
  <si>
    <t>１５年</t>
    <rPh sb="2" eb="3">
      <t>ネン</t>
    </rPh>
    <phoneticPr fontId="2"/>
  </si>
  <si>
    <t xml:space="preserve"> -</t>
  </si>
  <si>
    <t>１４年</t>
  </si>
  <si>
    <t>１７年</t>
    <rPh sb="2" eb="3">
      <t>ネン</t>
    </rPh>
    <phoneticPr fontId="2"/>
  </si>
  <si>
    <t>前年同期</t>
    <rPh sb="0" eb="2">
      <t>ゼンネン</t>
    </rPh>
    <rPh sb="2" eb="3">
      <t>ドウ</t>
    </rPh>
    <rPh sb="3" eb="4">
      <t>キ</t>
    </rPh>
    <phoneticPr fontId="2"/>
  </si>
  <si>
    <t>前年同期</t>
    <rPh sb="3" eb="4">
      <t>キ</t>
    </rPh>
    <phoneticPr fontId="2"/>
  </si>
  <si>
    <t>前年同期</t>
    <rPh sb="2" eb="4">
      <t>ドウキ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</si>
  <si>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</si>
  <si>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</si>
  <si>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</si>
  <si>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</si>
  <si>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</si>
  <si>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３.亜鉛ダイカスト</t>
    <rPh sb="2" eb="4">
      <t>アエン</t>
    </rPh>
    <phoneticPr fontId="2"/>
  </si>
  <si>
    <t>　　　-</t>
  </si>
  <si>
    <t>４.その他ダイカスト</t>
    <rPh sb="4" eb="5">
      <t>タ</t>
    </rPh>
    <phoneticPr fontId="2"/>
  </si>
  <si>
    <t>　　ト　ン</t>
    <phoneticPr fontId="2"/>
  </si>
  <si>
    <t>　</t>
    <phoneticPr fontId="2"/>
  </si>
  <si>
    <t>＊は自己消費量を示し、合計値の内数である。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</si>
  <si>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2．アルミニウムダイカスト</t>
    <phoneticPr fontId="2"/>
  </si>
  <si>
    <t>統計区分なし</t>
    <rPh sb="0" eb="2">
      <t>トウケイ</t>
    </rPh>
    <rPh sb="2" eb="4">
      <t>クブン</t>
    </rPh>
    <phoneticPr fontId="2"/>
  </si>
  <si>
    <t>一般社団法人 日本ダイカスト協会</t>
    <rPh sb="0" eb="2">
      <t>イッパン</t>
    </rPh>
    <rPh sb="2" eb="16">
      <t>シャ</t>
    </rPh>
    <phoneticPr fontId="2"/>
  </si>
  <si>
    <t>２３年</t>
    <rPh sb="2" eb="3">
      <t>ネン</t>
    </rPh>
    <phoneticPr fontId="2"/>
  </si>
  <si>
    <t>１６年</t>
  </si>
  <si>
    <t>２４年</t>
    <rPh sb="2" eb="3">
      <t>ネン</t>
    </rPh>
    <phoneticPr fontId="2"/>
  </si>
  <si>
    <t xml:space="preserve">   　     -</t>
  </si>
  <si>
    <t xml:space="preserve">          -</t>
  </si>
  <si>
    <t>資料出所：経済産業省生産動態統計月報</t>
    <rPh sb="0" eb="2">
      <t>シリョウ</t>
    </rPh>
    <rPh sb="2" eb="4">
      <t>デドコロ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</si>
  <si>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資料出所：経済産業省生産動態統計月報</t>
    <rPh sb="0" eb="2">
      <t>シリョウ</t>
    </rPh>
    <rPh sb="2" eb="4">
      <t>シュッショ</t>
    </rPh>
    <rPh sb="5" eb="7">
      <t>ケイザイ</t>
    </rPh>
    <rPh sb="7" eb="10">
      <t>サンギョウショウ</t>
    </rPh>
    <rPh sb="10" eb="12">
      <t>セイサン</t>
    </rPh>
    <rPh sb="12" eb="14">
      <t>ドウタイ</t>
    </rPh>
    <rPh sb="14" eb="16">
      <t>トウケイ</t>
    </rPh>
    <rPh sb="16" eb="18">
      <t>ゲッポウ</t>
    </rPh>
    <phoneticPr fontId="2"/>
  </si>
  <si>
    <t>数値は、経済産業省大臣官房調査統計グループにより、過去に遡及してデーターを修正する場合があるので前号までの統計データ数値と異なる場合があります。</t>
    <rPh sb="0" eb="2">
      <t>スウチ</t>
    </rPh>
    <rPh sb="4" eb="6">
      <t>ケイザイ</t>
    </rPh>
    <rPh sb="6" eb="8">
      <t>サンギョウ</t>
    </rPh>
    <rPh sb="8" eb="9">
      <t>ショウ</t>
    </rPh>
    <rPh sb="9" eb="11">
      <t>ダイジン</t>
    </rPh>
    <rPh sb="11" eb="13">
      <t>カンボウ</t>
    </rPh>
    <rPh sb="13" eb="15">
      <t>チョウサ</t>
    </rPh>
    <rPh sb="15" eb="17">
      <t>トウケイ</t>
    </rPh>
    <rPh sb="25" eb="27">
      <t>カコ</t>
    </rPh>
    <rPh sb="28" eb="30">
      <t>ソキュウ</t>
    </rPh>
    <rPh sb="37" eb="39">
      <t>シュウセイ</t>
    </rPh>
    <rPh sb="41" eb="43">
      <t>バアイ</t>
    </rPh>
    <rPh sb="48" eb="50">
      <t>ゼンゴウ</t>
    </rPh>
    <rPh sb="53" eb="55">
      <t>トウケイ</t>
    </rPh>
    <rPh sb="58" eb="60">
      <t>スウチ</t>
    </rPh>
    <rPh sb="61" eb="62">
      <t>コト</t>
    </rPh>
    <rPh sb="64" eb="66">
      <t>バアイ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</si>
  <si>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</si>
  <si>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</si>
  <si>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</si>
  <si>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</si>
  <si>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＊月別の数値の合計と年合計の数値は、各月で少数点以下第一位を四捨五入しているため、一致しない場合があります。</t>
    <rPh sb="1" eb="2">
      <t>ツキ</t>
    </rPh>
    <rPh sb="2" eb="3">
      <t>ベツ</t>
    </rPh>
    <rPh sb="4" eb="6">
      <t>スウチ</t>
    </rPh>
    <rPh sb="7" eb="9">
      <t>ゴウケイ</t>
    </rPh>
    <rPh sb="10" eb="11">
      <t>ネン</t>
    </rPh>
    <rPh sb="11" eb="13">
      <t>ゴウケイ</t>
    </rPh>
    <rPh sb="14" eb="16">
      <t>スウチ</t>
    </rPh>
    <rPh sb="18" eb="19">
      <t>カク</t>
    </rPh>
    <rPh sb="19" eb="20">
      <t>ツキ</t>
    </rPh>
    <rPh sb="21" eb="23">
      <t>ショウスウ</t>
    </rPh>
    <rPh sb="23" eb="24">
      <t>テン</t>
    </rPh>
    <rPh sb="24" eb="26">
      <t>イカ</t>
    </rPh>
    <rPh sb="26" eb="28">
      <t>ダイイチ</t>
    </rPh>
    <rPh sb="28" eb="29">
      <t>イ</t>
    </rPh>
    <rPh sb="30" eb="34">
      <t>シシャゴニュウ</t>
    </rPh>
    <rPh sb="41" eb="43">
      <t>イッチ</t>
    </rPh>
    <rPh sb="46" eb="48">
      <t>バアイ</t>
    </rPh>
    <phoneticPr fontId="2"/>
  </si>
  <si>
    <t>＊は自己消費量を示し、合計値の内数である。　　＊月別の数値の合計と年合計の数値は、各月で少数点以下第一位を四捨五入しているため、一致しない場合があります。</t>
    <rPh sb="2" eb="4">
      <t>ジコ</t>
    </rPh>
    <rPh sb="4" eb="7">
      <t>ショウヒリョウ</t>
    </rPh>
    <rPh sb="8" eb="9">
      <t>シメ</t>
    </rPh>
    <rPh sb="11" eb="14">
      <t>ゴウケイチ</t>
    </rPh>
    <rPh sb="15" eb="16">
      <t>ウチ</t>
    </rPh>
    <rPh sb="16" eb="17">
      <t>カズ</t>
    </rPh>
    <phoneticPr fontId="2"/>
  </si>
  <si>
    <t>前年同期</t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</si>
  <si>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</si>
  <si>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</si>
  <si>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</si>
  <si>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西暦</t>
    <rPh sb="0" eb="2">
      <t>セイレキ</t>
    </rPh>
    <phoneticPr fontId="2"/>
  </si>
  <si>
    <t>令和2年</t>
    <rPh sb="0" eb="2">
      <t>レイワ</t>
    </rPh>
    <rPh sb="3" eb="4">
      <t>ネン</t>
    </rPh>
    <phoneticPr fontId="2"/>
  </si>
  <si>
    <t>１２月</t>
  </si>
  <si>
    <t>　</t>
  </si>
  <si>
    <t>令和3年</t>
    <rPh sb="0" eb="2">
      <t>レイワ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</si>
  <si>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</si>
  <si>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</si>
  <si>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</si>
  <si>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統計区分なし</t>
    <phoneticPr fontId="2"/>
  </si>
  <si>
    <t>　　　-</t>
    <phoneticPr fontId="2"/>
  </si>
  <si>
    <t>令和４年</t>
    <rPh sb="0" eb="2">
      <t>レイワ</t>
    </rPh>
    <rPh sb="3" eb="4">
      <t>ネン</t>
    </rPh>
    <phoneticPr fontId="2"/>
  </si>
  <si>
    <t>令和6年１月</t>
    <rPh sb="0" eb="2">
      <t>レイワ</t>
    </rPh>
    <rPh sb="3" eb="4">
      <t>ネン</t>
    </rPh>
    <rPh sb="5" eb="6">
      <t>ガツ</t>
    </rPh>
    <phoneticPr fontId="2"/>
  </si>
  <si>
    <t xml:space="preserve">           -</t>
  </si>
  <si>
    <t>令和5年</t>
    <rPh sb="0" eb="2">
      <t>レイワ</t>
    </rPh>
    <rPh sb="3" eb="4">
      <t>ネン</t>
    </rPh>
    <phoneticPr fontId="2"/>
  </si>
  <si>
    <t>　　　一般機械用</t>
    <rPh sb="3" eb="5">
      <t>イッパン</t>
    </rPh>
    <rPh sb="5" eb="7">
      <t>キカイ</t>
    </rPh>
    <rPh sb="7" eb="8">
      <t>ヨウ</t>
    </rPh>
    <phoneticPr fontId="2"/>
  </si>
  <si>
    <t>　　　　　　　一般機械用</t>
    <rPh sb="7" eb="9">
      <t>イッパン</t>
    </rPh>
    <rPh sb="9" eb="11">
      <t>キカイ</t>
    </rPh>
    <rPh sb="11" eb="12">
      <t>ヨウ</t>
    </rPh>
    <phoneticPr fontId="2"/>
  </si>
  <si>
    <t>　　　　　　　一般機械用</t>
    <rPh sb="11" eb="12">
      <t>ヨウ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</si>
  <si>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</si>
  <si>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</si>
  <si>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令和7年１月</t>
    <rPh sb="0" eb="2">
      <t>レイワ</t>
    </rPh>
    <rPh sb="3" eb="4">
      <t>ネン</t>
    </rPh>
    <rPh sb="5" eb="6">
      <t>ガツ</t>
    </rPh>
    <phoneticPr fontId="2"/>
  </si>
  <si>
    <t>※２０２５年8月速報値　</t>
    <rPh sb="5" eb="6">
      <t>ネン</t>
    </rPh>
    <rPh sb="7" eb="8">
      <t>ガツ</t>
    </rPh>
    <rPh sb="8" eb="11">
      <t>ソクホウチ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</si>
</sst>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.0%"/>
    <numFmt numFmtId="178" formatCode="0_ "/>
    <numFmt numFmtId="179" formatCode="#,##0_ "/>
    <numFmt numFmtId="180" formatCode="0.0"/>
    <numFmt numFmtId="181" formatCode="_ * #,##0.00_ ;_ * \-#,##0.00_ ;_ * &quot;-&quot;_ ;_ @_ "/>
    <numFmt numFmtId="182" formatCode="_ * #,##0.000_ ;_ * \-#,##0.000_ ;_ * &quot;-&quot;_ ;_ @_ "/>
    <numFmt numFmtId="183" formatCode="#,##0_ ;[Red]\-#,##0\ "/>
    <numFmt numFmtId="184" formatCode="#,##0\t"/>
    <numFmt numFmtId="185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2CCFE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</cellStyleXfs>
  <cellXfs count="377">
    <xf numFmtId="0" fontId="0" fillId="0" borderId="0" xfId="0"/>
    <xf numFmtId="0" fontId="3" fillId="0" borderId="0" xfId="0" applyFont="1"/>
    <xf numFmtId="177" fontId="0" fillId="0" borderId="0" xfId="1" applyNumberFormat="1" applyFont="1"/>
    <xf numFmtId="177" fontId="0" fillId="0" borderId="0" xfId="1" applyNumberFormat="1" applyFont="1" applyBorder="1"/>
    <xf numFmtId="177" fontId="0" fillId="0" borderId="1" xfId="1" applyNumberFormat="1" applyFont="1" applyBorder="1"/>
    <xf numFmtId="0" fontId="4" fillId="0" borderId="2" xfId="0" applyFont="1" applyBorder="1"/>
    <xf numFmtId="0" fontId="4" fillId="2" borderId="0" xfId="0" applyFont="1" applyFill="1"/>
    <xf numFmtId="177" fontId="0" fillId="0" borderId="3" xfId="1" applyNumberFormat="1" applyFont="1" applyBorder="1"/>
    <xf numFmtId="0" fontId="5" fillId="0" borderId="2" xfId="0" applyFont="1" applyBorder="1"/>
    <xf numFmtId="0" fontId="5" fillId="0" borderId="4" xfId="0" applyFont="1" applyBorder="1"/>
    <xf numFmtId="177" fontId="0" fillId="3" borderId="0" xfId="1" applyNumberFormat="1" applyFont="1" applyFill="1" applyBorder="1"/>
    <xf numFmtId="177" fontId="0" fillId="3" borderId="1" xfId="1" applyNumberFormat="1" applyFont="1" applyFill="1" applyBorder="1"/>
    <xf numFmtId="177" fontId="0" fillId="3" borderId="5" xfId="1" applyNumberFormat="1" applyFont="1" applyFill="1" applyBorder="1"/>
    <xf numFmtId="177" fontId="0" fillId="3" borderId="3" xfId="1" applyNumberFormat="1" applyFont="1" applyFill="1" applyBorder="1"/>
    <xf numFmtId="41" fontId="6" fillId="0" borderId="0" xfId="0" applyNumberFormat="1" applyFont="1"/>
    <xf numFmtId="41" fontId="6" fillId="0" borderId="5" xfId="0" applyNumberFormat="1" applyFont="1" applyBorder="1"/>
    <xf numFmtId="0" fontId="0" fillId="4" borderId="0" xfId="0" applyFill="1"/>
    <xf numFmtId="41" fontId="6" fillId="4" borderId="0" xfId="0" applyNumberFormat="1" applyFont="1" applyFill="1"/>
    <xf numFmtId="41" fontId="0" fillId="2" borderId="0" xfId="3" applyNumberFormat="1" applyFont="1" applyFill="1" applyBorder="1" applyAlignment="1">
      <alignment horizontal="center"/>
    </xf>
    <xf numFmtId="41" fontId="0" fillId="2" borderId="1" xfId="3" applyNumberFormat="1" applyFont="1" applyFill="1" applyBorder="1" applyAlignment="1">
      <alignment horizontal="center"/>
    </xf>
    <xf numFmtId="41" fontId="0" fillId="2" borderId="5" xfId="3" applyNumberFormat="1" applyFont="1" applyFill="1" applyBorder="1" applyAlignment="1">
      <alignment horizontal="center"/>
    </xf>
    <xf numFmtId="41" fontId="6" fillId="2" borderId="3" xfId="0" applyNumberFormat="1" applyFont="1" applyFill="1" applyBorder="1"/>
    <xf numFmtId="41" fontId="6" fillId="2" borderId="0" xfId="0" applyNumberFormat="1" applyFont="1" applyFill="1"/>
    <xf numFmtId="41" fontId="0" fillId="2" borderId="0" xfId="3" applyNumberFormat="1" applyFont="1" applyFill="1" applyBorder="1" applyAlignment="1">
      <alignment horizontal="right"/>
    </xf>
    <xf numFmtId="41" fontId="0" fillId="2" borderId="1" xfId="3" applyNumberFormat="1" applyFont="1" applyFill="1" applyBorder="1" applyAlignment="1">
      <alignment horizontal="right"/>
    </xf>
    <xf numFmtId="41" fontId="0" fillId="2" borderId="0" xfId="1" applyNumberFormat="1" applyFont="1" applyFill="1" applyBorder="1"/>
    <xf numFmtId="41" fontId="0" fillId="2" borderId="1" xfId="1" applyNumberFormat="1" applyFont="1" applyFill="1" applyBorder="1"/>
    <xf numFmtId="41" fontId="0" fillId="4" borderId="0" xfId="3" applyNumberFormat="1" applyFont="1" applyFill="1" applyBorder="1" applyAlignment="1">
      <alignment horizontal="center"/>
    </xf>
    <xf numFmtId="41" fontId="0" fillId="4" borderId="0" xfId="3" applyNumberFormat="1" applyFont="1" applyFill="1" applyBorder="1" applyAlignment="1">
      <alignment horizontal="right"/>
    </xf>
    <xf numFmtId="41" fontId="0" fillId="4" borderId="1" xfId="3" applyNumberFormat="1" applyFont="1" applyFill="1" applyBorder="1" applyAlignment="1">
      <alignment horizontal="center"/>
    </xf>
    <xf numFmtId="41" fontId="0" fillId="4" borderId="5" xfId="3" applyNumberFormat="1" applyFont="1" applyFill="1" applyBorder="1" applyAlignment="1">
      <alignment horizontal="center"/>
    </xf>
    <xf numFmtId="41" fontId="6" fillId="4" borderId="3" xfId="0" applyNumberFormat="1" applyFont="1" applyFill="1" applyBorder="1"/>
    <xf numFmtId="41" fontId="0" fillId="4" borderId="1" xfId="3" applyNumberFormat="1" applyFont="1" applyFill="1" applyBorder="1" applyAlignment="1">
      <alignment horizontal="right"/>
    </xf>
    <xf numFmtId="41" fontId="0" fillId="4" borderId="0" xfId="1" applyNumberFormat="1" applyFont="1" applyFill="1" applyBorder="1"/>
    <xf numFmtId="41" fontId="0" fillId="4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0" fillId="0" borderId="5" xfId="0" applyNumberFormat="1" applyBorder="1"/>
    <xf numFmtId="0" fontId="0" fillId="3" borderId="0" xfId="0" applyFill="1"/>
    <xf numFmtId="177" fontId="0" fillId="0" borderId="2" xfId="0" applyNumberFormat="1" applyBorder="1"/>
    <xf numFmtId="177" fontId="0" fillId="0" borderId="4" xfId="0" applyNumberFormat="1" applyBorder="1"/>
    <xf numFmtId="177" fontId="0" fillId="0" borderId="6" xfId="0" applyNumberFormat="1" applyBorder="1"/>
    <xf numFmtId="41" fontId="0" fillId="0" borderId="0" xfId="1" applyNumberFormat="1" applyFont="1" applyFill="1" applyBorder="1"/>
    <xf numFmtId="41" fontId="0" fillId="0" borderId="1" xfId="1" applyNumberFormat="1" applyFont="1" applyFill="1" applyBorder="1"/>
    <xf numFmtId="41" fontId="0" fillId="0" borderId="0" xfId="3" applyNumberFormat="1" applyFont="1" applyFill="1" applyBorder="1" applyAlignment="1">
      <alignment horizontal="right"/>
    </xf>
    <xf numFmtId="41" fontId="0" fillId="0" borderId="0" xfId="3" applyNumberFormat="1" applyFont="1" applyFill="1" applyBorder="1" applyAlignment="1">
      <alignment horizontal="center"/>
    </xf>
    <xf numFmtId="41" fontId="0" fillId="0" borderId="1" xfId="3" applyNumberFormat="1" applyFont="1" applyFill="1" applyBorder="1" applyAlignment="1">
      <alignment horizontal="right"/>
    </xf>
    <xf numFmtId="41" fontId="0" fillId="0" borderId="3" xfId="0" applyNumberFormat="1" applyBorder="1"/>
    <xf numFmtId="41" fontId="0" fillId="2" borderId="0" xfId="0" applyNumberFormat="1" applyFill="1"/>
    <xf numFmtId="41" fontId="6" fillId="0" borderId="3" xfId="0" applyNumberFormat="1" applyFont="1" applyBorder="1"/>
    <xf numFmtId="41" fontId="0" fillId="2" borderId="1" xfId="3" applyNumberFormat="1" applyFont="1" applyFill="1" applyBorder="1" applyAlignment="1">
      <alignment horizontal="left"/>
    </xf>
    <xf numFmtId="41" fontId="0" fillId="4" borderId="1" xfId="3" applyNumberFormat="1" applyFont="1" applyFill="1" applyBorder="1" applyAlignment="1">
      <alignment horizontal="left"/>
    </xf>
    <xf numFmtId="41" fontId="0" fillId="0" borderId="1" xfId="3" applyNumberFormat="1" applyFont="1" applyFill="1" applyBorder="1" applyAlignment="1">
      <alignment horizontal="left"/>
    </xf>
    <xf numFmtId="41" fontId="0" fillId="2" borderId="1" xfId="0" applyNumberFormat="1" applyFill="1" applyBorder="1"/>
    <xf numFmtId="41" fontId="6" fillId="2" borderId="5" xfId="0" applyNumberFormat="1" applyFont="1" applyFill="1" applyBorder="1"/>
    <xf numFmtId="41" fontId="6" fillId="4" borderId="5" xfId="0" applyNumberFormat="1" applyFont="1" applyFill="1" applyBorder="1"/>
    <xf numFmtId="179" fontId="6" fillId="0" borderId="5" xfId="0" applyNumberFormat="1" applyFont="1" applyBorder="1"/>
    <xf numFmtId="179" fontId="6" fillId="2" borderId="5" xfId="0" applyNumberFormat="1" applyFont="1" applyFill="1" applyBorder="1"/>
    <xf numFmtId="0" fontId="6" fillId="0" borderId="2" xfId="0" applyFont="1" applyBorder="1"/>
    <xf numFmtId="0" fontId="6" fillId="5" borderId="5" xfId="0" applyFont="1" applyFill="1" applyBorder="1" applyAlignment="1">
      <alignment horizontal="left" shrinkToFit="1"/>
    </xf>
    <xf numFmtId="177" fontId="0" fillId="2" borderId="0" xfId="1" applyNumberFormat="1" applyFont="1" applyFill="1" applyBorder="1" applyAlignment="1">
      <alignment horizontal="right"/>
    </xf>
    <xf numFmtId="41" fontId="0" fillId="2" borderId="0" xfId="3" applyNumberFormat="1" applyFont="1" applyFill="1" applyBorder="1" applyAlignment="1">
      <alignment shrinkToFit="1"/>
    </xf>
    <xf numFmtId="41" fontId="0" fillId="2" borderId="0" xfId="3" applyNumberFormat="1" applyFont="1" applyFill="1" applyBorder="1" applyAlignment="1">
      <alignment horizontal="left" shrinkToFit="1"/>
    </xf>
    <xf numFmtId="177" fontId="5" fillId="2" borderId="0" xfId="0" applyNumberFormat="1" applyFont="1" applyFill="1"/>
    <xf numFmtId="177" fontId="5" fillId="0" borderId="0" xfId="0" applyNumberFormat="1" applyFont="1"/>
    <xf numFmtId="177" fontId="5" fillId="4" borderId="0" xfId="0" applyNumberFormat="1" applyFont="1" applyFill="1"/>
    <xf numFmtId="180" fontId="0" fillId="0" borderId="0" xfId="0" applyNumberFormat="1"/>
    <xf numFmtId="0" fontId="5" fillId="0" borderId="0" xfId="0" applyFont="1"/>
    <xf numFmtId="41" fontId="6" fillId="2" borderId="1" xfId="0" applyNumberFormat="1" applyFont="1" applyFill="1" applyBorder="1"/>
    <xf numFmtId="177" fontId="5" fillId="6" borderId="0" xfId="0" applyNumberFormat="1" applyFont="1" applyFill="1"/>
    <xf numFmtId="41" fontId="6" fillId="7" borderId="0" xfId="0" applyNumberFormat="1" applyFont="1" applyFill="1"/>
    <xf numFmtId="0" fontId="0" fillId="7" borderId="0" xfId="0" applyFill="1"/>
    <xf numFmtId="179" fontId="6" fillId="7" borderId="5" xfId="0" applyNumberFormat="1" applyFont="1" applyFill="1" applyBorder="1" applyAlignment="1">
      <alignment vertical="top"/>
    </xf>
    <xf numFmtId="41" fontId="0" fillId="5" borderId="0" xfId="0" applyNumberFormat="1" applyFill="1"/>
    <xf numFmtId="41" fontId="0" fillId="5" borderId="1" xfId="0" applyNumberFormat="1" applyFill="1" applyBorder="1"/>
    <xf numFmtId="41" fontId="0" fillId="5" borderId="5" xfId="0" applyNumberFormat="1" applyFill="1" applyBorder="1"/>
    <xf numFmtId="41" fontId="0" fillId="8" borderId="2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1" fontId="0" fillId="5" borderId="0" xfId="0" applyNumberFormat="1" applyFill="1" applyAlignment="1">
      <alignment horizontal="right"/>
    </xf>
    <xf numFmtId="41" fontId="0" fillId="3" borderId="0" xfId="0" applyNumberFormat="1" applyFill="1"/>
    <xf numFmtId="41" fontId="0" fillId="3" borderId="1" xfId="0" applyNumberFormat="1" applyFill="1" applyBorder="1"/>
    <xf numFmtId="41" fontId="0" fillId="3" borderId="5" xfId="0" applyNumberFormat="1" applyFill="1" applyBorder="1"/>
    <xf numFmtId="0" fontId="0" fillId="5" borderId="0" xfId="0" applyFill="1"/>
    <xf numFmtId="179" fontId="0" fillId="7" borderId="0" xfId="0" applyNumberFormat="1" applyFill="1" applyAlignment="1">
      <alignment vertical="top"/>
    </xf>
    <xf numFmtId="179" fontId="0" fillId="7" borderId="5" xfId="0" applyNumberFormat="1" applyFill="1" applyBorder="1" applyAlignment="1">
      <alignment vertical="top"/>
    </xf>
    <xf numFmtId="179" fontId="0" fillId="7" borderId="1" xfId="0" applyNumberFormat="1" applyFill="1" applyBorder="1" applyAlignment="1">
      <alignment vertical="top"/>
    </xf>
    <xf numFmtId="41" fontId="0" fillId="8" borderId="0" xfId="0" applyNumberFormat="1" applyFill="1"/>
    <xf numFmtId="41" fontId="0" fillId="8" borderId="5" xfId="0" applyNumberFormat="1" applyFill="1" applyBorder="1"/>
    <xf numFmtId="41" fontId="0" fillId="8" borderId="1" xfId="0" applyNumberFormat="1" applyFill="1" applyBorder="1"/>
    <xf numFmtId="41" fontId="0" fillId="8" borderId="3" xfId="0" applyNumberFormat="1" applyFill="1" applyBorder="1"/>
    <xf numFmtId="0" fontId="12" fillId="0" borderId="0" xfId="0" applyFont="1"/>
    <xf numFmtId="0" fontId="0" fillId="5" borderId="3" xfId="0" applyFill="1" applyBorder="1" applyAlignment="1">
      <alignment horizontal="right"/>
    </xf>
    <xf numFmtId="41" fontId="0" fillId="0" borderId="0" xfId="0" applyNumberFormat="1" applyProtection="1">
      <protection locked="0"/>
    </xf>
    <xf numFmtId="41" fontId="0" fillId="5" borderId="0" xfId="0" applyNumberFormat="1" applyFill="1" applyProtection="1">
      <protection locked="0"/>
    </xf>
    <xf numFmtId="41" fontId="0" fillId="0" borderId="1" xfId="0" applyNumberFormat="1" applyBorder="1" applyProtection="1">
      <protection locked="0"/>
    </xf>
    <xf numFmtId="0" fontId="0" fillId="0" borderId="3" xfId="0" applyBorder="1" applyAlignment="1">
      <alignment horizontal="right"/>
    </xf>
    <xf numFmtId="41" fontId="0" fillId="0" borderId="0" xfId="0" applyNumberFormat="1" applyAlignment="1">
      <alignment horizontal="right"/>
    </xf>
    <xf numFmtId="179" fontId="0" fillId="0" borderId="0" xfId="0" applyNumberFormat="1"/>
    <xf numFmtId="0" fontId="0" fillId="0" borderId="3" xfId="0" applyBorder="1"/>
    <xf numFmtId="0" fontId="0" fillId="8" borderId="0" xfId="0" applyFill="1" applyAlignment="1">
      <alignment horizontal="right"/>
    </xf>
    <xf numFmtId="0" fontId="0" fillId="8" borderId="0" xfId="0" applyFill="1"/>
    <xf numFmtId="179" fontId="0" fillId="8" borderId="0" xfId="0" applyNumberFormat="1" applyFill="1" applyAlignment="1">
      <alignment vertical="top"/>
    </xf>
    <xf numFmtId="0" fontId="0" fillId="5" borderId="0" xfId="0" applyFill="1" applyAlignment="1" applyProtection="1">
      <alignment horizontal="center"/>
      <protection locked="0"/>
    </xf>
    <xf numFmtId="0" fontId="0" fillId="8" borderId="3" xfId="0" applyFill="1" applyBorder="1" applyAlignment="1">
      <alignment horizontal="right"/>
    </xf>
    <xf numFmtId="41" fontId="6" fillId="8" borderId="0" xfId="0" applyNumberFormat="1" applyFont="1" applyFill="1"/>
    <xf numFmtId="0" fontId="0" fillId="0" borderId="0" xfId="0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79" fontId="0" fillId="0" borderId="0" xfId="0" applyNumberFormat="1" applyAlignment="1">
      <alignment vertical="top"/>
    </xf>
    <xf numFmtId="179" fontId="0" fillId="8" borderId="5" xfId="0" applyNumberFormat="1" applyFill="1" applyBorder="1" applyAlignment="1">
      <alignment vertical="top"/>
    </xf>
    <xf numFmtId="179" fontId="0" fillId="8" borderId="1" xfId="0" applyNumberFormat="1" applyFill="1" applyBorder="1" applyAlignment="1">
      <alignment vertical="top"/>
    </xf>
    <xf numFmtId="179" fontId="0" fillId="0" borderId="1" xfId="0" applyNumberFormat="1" applyBorder="1" applyAlignment="1">
      <alignment vertical="top"/>
    </xf>
    <xf numFmtId="179" fontId="6" fillId="0" borderId="5" xfId="0" applyNumberFormat="1" applyFont="1" applyBorder="1" applyAlignment="1">
      <alignment vertical="top"/>
    </xf>
    <xf numFmtId="41" fontId="0" fillId="0" borderId="2" xfId="0" applyNumberFormat="1" applyBorder="1"/>
    <xf numFmtId="177" fontId="5" fillId="4" borderId="2" xfId="0" applyNumberFormat="1" applyFont="1" applyFill="1" applyBorder="1"/>
    <xf numFmtId="177" fontId="5" fillId="0" borderId="2" xfId="0" applyNumberFormat="1" applyFont="1" applyBorder="1"/>
    <xf numFmtId="179" fontId="0" fillId="0" borderId="5" xfId="0" applyNumberFormat="1" applyBorder="1" applyAlignment="1">
      <alignment vertical="top"/>
    </xf>
    <xf numFmtId="0" fontId="0" fillId="8" borderId="10" xfId="0" applyFill="1" applyBorder="1" applyAlignment="1">
      <alignment horizontal="right"/>
    </xf>
    <xf numFmtId="41" fontId="0" fillId="0" borderId="0" xfId="0" applyNumberFormat="1" applyAlignment="1">
      <alignment horizontal="left"/>
    </xf>
    <xf numFmtId="41" fontId="6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left"/>
    </xf>
    <xf numFmtId="41" fontId="0" fillId="3" borderId="3" xfId="0" applyNumberFormat="1" applyFill="1" applyBorder="1"/>
    <xf numFmtId="0" fontId="0" fillId="5" borderId="0" xfId="0" applyFill="1" applyAlignment="1">
      <alignment horizontal="left" shrinkToFit="1"/>
    </xf>
    <xf numFmtId="41" fontId="0" fillId="5" borderId="1" xfId="0" applyNumberFormat="1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0" borderId="11" xfId="0" applyBorder="1"/>
    <xf numFmtId="0" fontId="0" fillId="0" borderId="10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179" fontId="0" fillId="0" borderId="0" xfId="0" applyNumberFormat="1" applyProtection="1">
      <protection locked="0"/>
    </xf>
    <xf numFmtId="179" fontId="0" fillId="0" borderId="1" xfId="0" applyNumberFormat="1" applyBorder="1" applyProtection="1">
      <protection locked="0"/>
    </xf>
    <xf numFmtId="179" fontId="0" fillId="0" borderId="5" xfId="0" applyNumberFormat="1" applyBorder="1" applyProtection="1">
      <protection locked="0"/>
    </xf>
    <xf numFmtId="0" fontId="0" fillId="0" borderId="0" xfId="0" applyAlignment="1">
      <alignment horizontal="left" shrinkToFit="1"/>
    </xf>
    <xf numFmtId="0" fontId="0" fillId="0" borderId="0" xfId="0" applyProtection="1">
      <protection locked="0"/>
    </xf>
    <xf numFmtId="41" fontId="0" fillId="5" borderId="0" xfId="0" applyNumberFormat="1" applyFill="1" applyAlignment="1">
      <alignment horizontal="left" shrinkToFit="1"/>
    </xf>
    <xf numFmtId="0" fontId="0" fillId="5" borderId="0" xfId="0" applyFill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3" borderId="3" xfId="0" applyFill="1" applyBorder="1"/>
    <xf numFmtId="0" fontId="0" fillId="2" borderId="3" xfId="0" applyFill="1" applyBorder="1" applyAlignment="1">
      <alignment horizontal="left" shrinkToFit="1"/>
    </xf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7" fontId="0" fillId="0" borderId="0" xfId="0" applyNumberFormat="1"/>
    <xf numFmtId="177" fontId="0" fillId="0" borderId="1" xfId="0" applyNumberFormat="1" applyBorder="1"/>
    <xf numFmtId="41" fontId="0" fillId="2" borderId="3" xfId="0" applyNumberFormat="1" applyFill="1" applyBorder="1"/>
    <xf numFmtId="177" fontId="0" fillId="2" borderId="0" xfId="0" applyNumberFormat="1" applyFill="1"/>
    <xf numFmtId="177" fontId="0" fillId="2" borderId="1" xfId="0" applyNumberFormat="1" applyFill="1" applyBorder="1"/>
    <xf numFmtId="41" fontId="0" fillId="0" borderId="10" xfId="0" applyNumberFormat="1" applyBorder="1"/>
    <xf numFmtId="41" fontId="0" fillId="0" borderId="4" xfId="0" applyNumberFormat="1" applyBorder="1"/>
    <xf numFmtId="41" fontId="0" fillId="6" borderId="0" xfId="0" applyNumberFormat="1" applyFill="1"/>
    <xf numFmtId="177" fontId="0" fillId="3" borderId="0" xfId="0" applyNumberFormat="1" applyFill="1"/>
    <xf numFmtId="177" fontId="0" fillId="3" borderId="1" xfId="0" applyNumberFormat="1" applyFill="1" applyBorder="1"/>
    <xf numFmtId="177" fontId="0" fillId="4" borderId="1" xfId="0" applyNumberFormat="1" applyFill="1" applyBorder="1"/>
    <xf numFmtId="177" fontId="0" fillId="4" borderId="0" xfId="0" applyNumberFormat="1" applyFill="1"/>
    <xf numFmtId="177" fontId="0" fillId="4" borderId="4" xfId="0" applyNumberFormat="1" applyFill="1" applyBorder="1"/>
    <xf numFmtId="177" fontId="0" fillId="4" borderId="2" xfId="0" applyNumberFormat="1" applyFill="1" applyBorder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horizontal="center"/>
    </xf>
    <xf numFmtId="177" fontId="0" fillId="0" borderId="10" xfId="0" applyNumberFormat="1" applyBorder="1"/>
    <xf numFmtId="41" fontId="0" fillId="2" borderId="0" xfId="0" applyNumberFormat="1" applyFill="1" applyAlignment="1">
      <alignment horizontal="right" shrinkToFit="1"/>
    </xf>
    <xf numFmtId="177" fontId="0" fillId="2" borderId="0" xfId="0" applyNumberFormat="1" applyFill="1" applyAlignment="1">
      <alignment horizontal="right" shrinkToFit="1"/>
    </xf>
    <xf numFmtId="177" fontId="0" fillId="2" borderId="1" xfId="0" applyNumberFormat="1" applyFill="1" applyBorder="1" applyAlignment="1">
      <alignment horizontal="right" shrinkToFit="1"/>
    </xf>
    <xf numFmtId="177" fontId="0" fillId="6" borderId="0" xfId="0" applyNumberFormat="1" applyFill="1"/>
    <xf numFmtId="41" fontId="0" fillId="6" borderId="3" xfId="0" applyNumberFormat="1" applyFill="1" applyBorder="1"/>
    <xf numFmtId="177" fontId="0" fillId="6" borderId="1" xfId="0" applyNumberFormat="1" applyFill="1" applyBorder="1"/>
    <xf numFmtId="41" fontId="0" fillId="0" borderId="3" xfId="0" applyNumberFormat="1" applyBorder="1" applyAlignment="1">
      <alignment horizontal="center"/>
    </xf>
    <xf numFmtId="41" fontId="0" fillId="4" borderId="0" xfId="0" applyNumberFormat="1" applyFill="1" applyAlignment="1">
      <alignment horizontal="right"/>
    </xf>
    <xf numFmtId="41" fontId="0" fillId="8" borderId="0" xfId="0" applyNumberFormat="1" applyFill="1" applyAlignment="1">
      <alignment horizontal="right" shrinkToFit="1"/>
    </xf>
    <xf numFmtId="41" fontId="0" fillId="4" borderId="10" xfId="0" applyNumberFormat="1" applyFill="1" applyBorder="1"/>
    <xf numFmtId="41" fontId="0" fillId="4" borderId="2" xfId="0" applyNumberFormat="1" applyFill="1" applyBorder="1" applyAlignment="1">
      <alignment horizontal="right"/>
    </xf>
    <xf numFmtId="41" fontId="0" fillId="8" borderId="10" xfId="0" applyNumberFormat="1" applyFill="1" applyBorder="1" applyAlignment="1">
      <alignment horizontal="right" shrinkToFit="1"/>
    </xf>
    <xf numFmtId="41" fontId="0" fillId="6" borderId="0" xfId="0" applyNumberFormat="1" applyFill="1" applyAlignment="1">
      <alignment horizontal="right"/>
    </xf>
    <xf numFmtId="41" fontId="0" fillId="6" borderId="1" xfId="0" applyNumberFormat="1" applyFill="1" applyBorder="1"/>
    <xf numFmtId="41" fontId="0" fillId="2" borderId="3" xfId="0" applyNumberFormat="1" applyFill="1" applyBorder="1" applyAlignment="1">
      <alignment horizontal="center"/>
    </xf>
    <xf numFmtId="41" fontId="0" fillId="2" borderId="3" xfId="0" applyNumberFormat="1" applyFill="1" applyBorder="1" applyAlignment="1">
      <alignment horizontal="left" shrinkToFit="1"/>
    </xf>
    <xf numFmtId="41" fontId="0" fillId="10" borderId="0" xfId="0" applyNumberFormat="1" applyFill="1" applyAlignment="1">
      <alignment horizontal="left" shrinkToFit="1"/>
    </xf>
    <xf numFmtId="41" fontId="0" fillId="0" borderId="0" xfId="0" applyNumberFormat="1" applyAlignment="1">
      <alignment vertical="center"/>
    </xf>
    <xf numFmtId="0" fontId="7" fillId="0" borderId="0" xfId="0" applyFont="1"/>
    <xf numFmtId="178" fontId="0" fillId="0" borderId="0" xfId="0" applyNumberFormat="1"/>
    <xf numFmtId="176" fontId="0" fillId="2" borderId="0" xfId="0" applyNumberFormat="1" applyFill="1"/>
    <xf numFmtId="176" fontId="0" fillId="0" borderId="0" xfId="0" applyNumberFormat="1"/>
    <xf numFmtId="41" fontId="0" fillId="7" borderId="0" xfId="0" applyNumberFormat="1" applyFill="1" applyAlignment="1">
      <alignment horizontal="left"/>
    </xf>
    <xf numFmtId="176" fontId="0" fillId="4" borderId="0" xfId="0" applyNumberFormat="1" applyFill="1"/>
    <xf numFmtId="41" fontId="0" fillId="4" borderId="1" xfId="0" applyNumberFormat="1" applyFill="1" applyBorder="1" applyAlignment="1">
      <alignment horizontal="left"/>
    </xf>
    <xf numFmtId="41" fontId="1" fillId="7" borderId="0" xfId="1" applyNumberFormat="1" applyFont="1" applyFill="1" applyBorder="1"/>
    <xf numFmtId="41" fontId="1" fillId="7" borderId="1" xfId="1" applyNumberFormat="1" applyFont="1" applyFill="1" applyBorder="1"/>
    <xf numFmtId="41" fontId="0" fillId="7" borderId="5" xfId="0" applyNumberFormat="1" applyFill="1" applyBorder="1"/>
    <xf numFmtId="41" fontId="0" fillId="7" borderId="0" xfId="0" applyNumberFormat="1" applyFill="1"/>
    <xf numFmtId="41" fontId="1" fillId="7" borderId="0" xfId="3" applyNumberFormat="1" applyFont="1" applyFill="1" applyBorder="1" applyAlignment="1">
      <alignment horizontal="center"/>
    </xf>
    <xf numFmtId="41" fontId="1" fillId="7" borderId="1" xfId="3" applyNumberFormat="1" applyFont="1" applyFill="1" applyBorder="1" applyAlignment="1">
      <alignment horizontal="left"/>
    </xf>
    <xf numFmtId="41" fontId="0" fillId="0" borderId="5" xfId="1" applyNumberFormat="1" applyFont="1" applyFill="1" applyBorder="1"/>
    <xf numFmtId="41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1" fontId="0" fillId="4" borderId="1" xfId="0" applyNumberFormat="1" applyFill="1" applyBorder="1" applyAlignment="1">
      <alignment horizontal="right"/>
    </xf>
    <xf numFmtId="41" fontId="0" fillId="7" borderId="0" xfId="0" applyNumberFormat="1" applyFill="1" applyAlignment="1">
      <alignment horizontal="right"/>
    </xf>
    <xf numFmtId="41" fontId="1" fillId="7" borderId="0" xfId="3" applyNumberFormat="1" applyFont="1" applyFill="1" applyBorder="1" applyAlignment="1">
      <alignment horizontal="right"/>
    </xf>
    <xf numFmtId="41" fontId="1" fillId="7" borderId="1" xfId="3" applyNumberFormat="1" applyFont="1" applyFill="1" applyBorder="1" applyAlignment="1">
      <alignment horizontal="right"/>
    </xf>
    <xf numFmtId="41" fontId="1" fillId="8" borderId="0" xfId="1" applyNumberFormat="1" applyFont="1" applyFill="1" applyBorder="1"/>
    <xf numFmtId="41" fontId="0" fillId="8" borderId="0" xfId="0" applyNumberFormat="1" applyFill="1" applyAlignment="1">
      <alignment horizontal="right"/>
    </xf>
    <xf numFmtId="41" fontId="1" fillId="8" borderId="0" xfId="3" applyNumberFormat="1" applyFont="1" applyFill="1" applyBorder="1" applyAlignment="1">
      <alignment horizontal="right"/>
    </xf>
    <xf numFmtId="41" fontId="1" fillId="8" borderId="0" xfId="3" applyNumberFormat="1" applyFont="1" applyFill="1" applyBorder="1" applyAlignment="1">
      <alignment horizontal="center"/>
    </xf>
    <xf numFmtId="41" fontId="1" fillId="8" borderId="1" xfId="3" applyNumberFormat="1" applyFont="1" applyFill="1" applyBorder="1" applyAlignment="1">
      <alignment horizontal="right"/>
    </xf>
    <xf numFmtId="41" fontId="1" fillId="8" borderId="5" xfId="1" applyNumberFormat="1" applyFont="1" applyFill="1" applyBorder="1"/>
    <xf numFmtId="179" fontId="0" fillId="0" borderId="5" xfId="0" applyNumberFormat="1" applyBorder="1"/>
    <xf numFmtId="179" fontId="0" fillId="0" borderId="1" xfId="0" applyNumberFormat="1" applyBorder="1"/>
    <xf numFmtId="179" fontId="0" fillId="2" borderId="5" xfId="0" applyNumberFormat="1" applyFill="1" applyBorder="1"/>
    <xf numFmtId="179" fontId="0" fillId="2" borderId="0" xfId="0" applyNumberFormat="1" applyFill="1"/>
    <xf numFmtId="179" fontId="0" fillId="2" borderId="1" xfId="0" applyNumberFormat="1" applyFill="1" applyBorder="1"/>
    <xf numFmtId="41" fontId="0" fillId="0" borderId="1" xfId="0" applyNumberFormat="1" applyBorder="1" applyAlignment="1">
      <alignment horizontal="right"/>
    </xf>
    <xf numFmtId="177" fontId="0" fillId="3" borderId="5" xfId="0" applyNumberFormat="1" applyFill="1" applyBorder="1"/>
    <xf numFmtId="0" fontId="0" fillId="8" borderId="0" xfId="0" applyFill="1" applyAlignment="1">
      <alignment horizontal="left" shrinkToFit="1"/>
    </xf>
    <xf numFmtId="41" fontId="6" fillId="0" borderId="3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176" fontId="0" fillId="7" borderId="0" xfId="0" applyNumberFormat="1" applyFill="1"/>
    <xf numFmtId="0" fontId="0" fillId="7" borderId="3" xfId="0" applyFill="1" applyBorder="1"/>
    <xf numFmtId="0" fontId="0" fillId="7" borderId="1" xfId="0" applyFill="1" applyBorder="1"/>
    <xf numFmtId="41" fontId="0" fillId="7" borderId="1" xfId="0" applyNumberFormat="1" applyFill="1" applyBorder="1"/>
    <xf numFmtId="0" fontId="0" fillId="7" borderId="0" xfId="0" applyFill="1" applyAlignment="1" applyProtection="1">
      <alignment horizontal="center"/>
      <protection locked="0"/>
    </xf>
    <xf numFmtId="41" fontId="1" fillId="7" borderId="0" xfId="1" applyNumberFormat="1" applyFont="1" applyFill="1" applyBorder="1" applyAlignment="1">
      <alignment horizontal="left"/>
    </xf>
    <xf numFmtId="41" fontId="1" fillId="7" borderId="0" xfId="1" applyNumberFormat="1" applyFont="1" applyFill="1" applyBorder="1" applyAlignment="1">
      <alignment horizontal="center"/>
    </xf>
    <xf numFmtId="41" fontId="6" fillId="7" borderId="0" xfId="0" applyNumberFormat="1" applyFont="1" applyFill="1" applyAlignment="1">
      <alignment horizontal="center"/>
    </xf>
    <xf numFmtId="41" fontId="1" fillId="7" borderId="5" xfId="1" applyNumberFormat="1" applyFont="1" applyFill="1" applyBorder="1"/>
    <xf numFmtId="0" fontId="0" fillId="7" borderId="5" xfId="0" applyFill="1" applyBorder="1"/>
    <xf numFmtId="0" fontId="0" fillId="7" borderId="0" xfId="0" applyFill="1" applyAlignment="1">
      <alignment horizontal="left" shrinkToFit="1"/>
    </xf>
    <xf numFmtId="0" fontId="0" fillId="7" borderId="0" xfId="0" applyFill="1" applyAlignment="1">
      <alignment horizontal="right"/>
    </xf>
    <xf numFmtId="0" fontId="0" fillId="7" borderId="3" xfId="0" applyFill="1" applyBorder="1" applyAlignment="1">
      <alignment horizontal="left" shrinkToFit="1"/>
    </xf>
    <xf numFmtId="0" fontId="0" fillId="7" borderId="1" xfId="0" applyFill="1" applyBorder="1" applyAlignment="1">
      <alignment horizontal="right"/>
    </xf>
    <xf numFmtId="177" fontId="0" fillId="7" borderId="0" xfId="0" applyNumberFormat="1" applyFill="1"/>
    <xf numFmtId="177" fontId="0" fillId="7" borderId="1" xfId="0" applyNumberFormat="1" applyFill="1" applyBorder="1"/>
    <xf numFmtId="0" fontId="0" fillId="11" borderId="3" xfId="0" applyFill="1" applyBorder="1" applyAlignment="1">
      <alignment horizontal="right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10" fontId="0" fillId="3" borderId="3" xfId="1" applyNumberFormat="1" applyFont="1" applyFill="1" applyBorder="1"/>
    <xf numFmtId="10" fontId="0" fillId="3" borderId="1" xfId="1" applyNumberFormat="1" applyFont="1" applyFill="1" applyBorder="1"/>
    <xf numFmtId="10" fontId="0" fillId="3" borderId="0" xfId="1" applyNumberFormat="1" applyFont="1" applyFill="1" applyBorder="1"/>
    <xf numFmtId="10" fontId="0" fillId="0" borderId="0" xfId="0" applyNumberFormat="1"/>
    <xf numFmtId="41" fontId="0" fillId="12" borderId="0" xfId="0" applyNumberFormat="1" applyFill="1"/>
    <xf numFmtId="177" fontId="5" fillId="7" borderId="0" xfId="0" applyNumberFormat="1" applyFont="1" applyFill="1"/>
    <xf numFmtId="0" fontId="13" fillId="5" borderId="0" xfId="0" applyFont="1" applyFill="1"/>
    <xf numFmtId="182" fontId="0" fillId="0" borderId="0" xfId="0" applyNumberFormat="1" applyAlignment="1">
      <alignment horizontal="right"/>
    </xf>
    <xf numFmtId="41" fontId="14" fillId="0" borderId="0" xfId="0" applyNumberFormat="1" applyFont="1"/>
    <xf numFmtId="41" fontId="15" fillId="0" borderId="0" xfId="0" applyNumberFormat="1" applyFont="1"/>
    <xf numFmtId="181" fontId="0" fillId="5" borderId="0" xfId="0" applyNumberFormat="1" applyFill="1"/>
    <xf numFmtId="0" fontId="8" fillId="5" borderId="0" xfId="0" applyFont="1" applyFill="1"/>
    <xf numFmtId="0" fontId="16" fillId="0" borderId="0" xfId="0" applyFont="1"/>
    <xf numFmtId="41" fontId="0" fillId="12" borderId="1" xfId="0" applyNumberFormat="1" applyFill="1" applyBorder="1"/>
    <xf numFmtId="41" fontId="4" fillId="12" borderId="0" xfId="0" applyNumberFormat="1" applyFont="1" applyFill="1" applyProtection="1">
      <protection locked="0"/>
    </xf>
    <xf numFmtId="0" fontId="0" fillId="12" borderId="3" xfId="0" applyFill="1" applyBorder="1" applyAlignment="1" applyProtection="1">
      <alignment horizontal="right"/>
      <protection locked="0"/>
    </xf>
    <xf numFmtId="0" fontId="0" fillId="8" borderId="3" xfId="0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13" xfId="0" applyBorder="1"/>
    <xf numFmtId="0" fontId="0" fillId="12" borderId="0" xfId="0" applyFill="1" applyAlignment="1" applyProtection="1">
      <alignment horizontal="center"/>
      <protection locked="0"/>
    </xf>
    <xf numFmtId="41" fontId="0" fillId="12" borderId="5" xfId="0" applyNumberFormat="1" applyFill="1" applyBorder="1"/>
    <xf numFmtId="0" fontId="0" fillId="12" borderId="3" xfId="0" applyFill="1" applyBorder="1" applyAlignment="1">
      <alignment horizontal="right"/>
    </xf>
    <xf numFmtId="0" fontId="0" fillId="12" borderId="0" xfId="0" applyFill="1"/>
    <xf numFmtId="41" fontId="0" fillId="12" borderId="0" xfId="0" applyNumberFormat="1" applyFill="1" applyAlignment="1">
      <alignment shrinkToFit="1"/>
    </xf>
    <xf numFmtId="41" fontId="0" fillId="12" borderId="0" xfId="0" applyNumberFormat="1" applyFill="1" applyAlignment="1">
      <alignment horizontal="right"/>
    </xf>
    <xf numFmtId="41" fontId="0" fillId="12" borderId="1" xfId="0" applyNumberFormat="1" applyFill="1" applyBorder="1" applyAlignment="1">
      <alignment horizontal="right"/>
    </xf>
    <xf numFmtId="179" fontId="0" fillId="12" borderId="0" xfId="0" applyNumberFormat="1" applyFill="1"/>
    <xf numFmtId="179" fontId="0" fillId="12" borderId="1" xfId="0" applyNumberFormat="1" applyFill="1" applyBorder="1"/>
    <xf numFmtId="179" fontId="0" fillId="12" borderId="5" xfId="0" applyNumberFormat="1" applyFill="1" applyBorder="1"/>
    <xf numFmtId="179" fontId="0" fillId="12" borderId="0" xfId="0" applyNumberFormat="1" applyFill="1" applyAlignment="1">
      <alignment horizontal="left" shrinkToFit="1"/>
    </xf>
    <xf numFmtId="179" fontId="0" fillId="12" borderId="0" xfId="0" applyNumberFormat="1" applyFill="1" applyAlignment="1">
      <alignment horizontal="right"/>
    </xf>
    <xf numFmtId="0" fontId="0" fillId="12" borderId="0" xfId="0" applyFill="1" applyAlignment="1">
      <alignment horizontal="left" shrinkToFit="1"/>
    </xf>
    <xf numFmtId="0" fontId="0" fillId="12" borderId="0" xfId="0" applyFill="1" applyAlignment="1">
      <alignment horizontal="right"/>
    </xf>
    <xf numFmtId="0" fontId="0" fillId="12" borderId="1" xfId="0" applyFill="1" applyBorder="1" applyAlignment="1">
      <alignment horizontal="right"/>
    </xf>
    <xf numFmtId="0" fontId="0" fillId="12" borderId="1" xfId="0" applyFill="1" applyBorder="1"/>
    <xf numFmtId="0" fontId="0" fillId="12" borderId="3" xfId="0" applyFill="1" applyBorder="1" applyAlignment="1">
      <alignment horizontal="left" shrinkToFit="1"/>
    </xf>
    <xf numFmtId="0" fontId="0" fillId="13" borderId="3" xfId="0" applyFill="1" applyBorder="1"/>
    <xf numFmtId="0" fontId="0" fillId="13" borderId="0" xfId="0" applyFill="1"/>
    <xf numFmtId="177" fontId="1" fillId="13" borderId="0" xfId="1" applyNumberFormat="1" applyFont="1" applyFill="1" applyBorder="1"/>
    <xf numFmtId="177" fontId="1" fillId="13" borderId="1" xfId="1" applyNumberFormat="1" applyFont="1" applyFill="1" applyBorder="1"/>
    <xf numFmtId="177" fontId="1" fillId="13" borderId="3" xfId="1" applyNumberFormat="1" applyFont="1" applyFill="1" applyBorder="1"/>
    <xf numFmtId="177" fontId="1" fillId="13" borderId="5" xfId="1" applyNumberFormat="1" applyFont="1" applyFill="1" applyBorder="1"/>
    <xf numFmtId="177" fontId="0" fillId="7" borderId="0" xfId="0" applyNumberFormat="1" applyFill="1" applyAlignment="1">
      <alignment horizontal="right"/>
    </xf>
    <xf numFmtId="41" fontId="0" fillId="7" borderId="0" xfId="0" applyNumberFormat="1" applyFill="1" applyAlignment="1">
      <alignment horizontal="left" shrinkToFit="1"/>
    </xf>
    <xf numFmtId="41" fontId="0" fillId="13" borderId="0" xfId="0" applyNumberFormat="1" applyFill="1"/>
    <xf numFmtId="41" fontId="0" fillId="13" borderId="1" xfId="0" applyNumberFormat="1" applyFill="1" applyBorder="1"/>
    <xf numFmtId="41" fontId="0" fillId="13" borderId="5" xfId="0" applyNumberFormat="1" applyFill="1" applyBorder="1"/>
    <xf numFmtId="41" fontId="0" fillId="2" borderId="1" xfId="0" applyNumberFormat="1" applyFill="1" applyBorder="1" applyAlignment="1">
      <alignment horizontal="center"/>
    </xf>
    <xf numFmtId="182" fontId="0" fillId="0" borderId="0" xfId="0" applyNumberFormat="1"/>
    <xf numFmtId="0" fontId="0" fillId="8" borderId="0" xfId="0" applyFill="1" applyAlignment="1" applyProtection="1">
      <alignment horizontal="center"/>
      <protection locked="0"/>
    </xf>
    <xf numFmtId="0" fontId="4" fillId="7" borderId="0" xfId="0" applyFont="1" applyFill="1"/>
    <xf numFmtId="41" fontId="1" fillId="8" borderId="1" xfId="1" applyNumberFormat="1" applyFont="1" applyFill="1" applyBorder="1"/>
    <xf numFmtId="41" fontId="1" fillId="8" borderId="0" xfId="1" applyNumberFormat="1" applyFont="1" applyFill="1" applyBorder="1" applyAlignment="1">
      <alignment horizontal="center"/>
    </xf>
    <xf numFmtId="41" fontId="6" fillId="8" borderId="0" xfId="0" applyNumberFormat="1" applyFont="1" applyFill="1" applyAlignment="1">
      <alignment horizontal="center"/>
    </xf>
    <xf numFmtId="41" fontId="0" fillId="8" borderId="0" xfId="0" applyNumberFormat="1" applyFill="1" applyAlignment="1">
      <alignment horizontal="left"/>
    </xf>
    <xf numFmtId="41" fontId="1" fillId="8" borderId="1" xfId="3" applyNumberFormat="1" applyFont="1" applyFill="1" applyBorder="1" applyAlignment="1">
      <alignment horizontal="left"/>
    </xf>
    <xf numFmtId="41" fontId="1" fillId="8" borderId="0" xfId="1" applyNumberFormat="1" applyFont="1" applyFill="1" applyBorder="1" applyAlignment="1">
      <alignment horizontal="left"/>
    </xf>
    <xf numFmtId="0" fontId="0" fillId="8" borderId="3" xfId="0" applyFill="1" applyBorder="1"/>
    <xf numFmtId="0" fontId="0" fillId="8" borderId="1" xfId="0" applyFill="1" applyBorder="1"/>
    <xf numFmtId="0" fontId="0" fillId="0" borderId="0" xfId="0" applyAlignment="1">
      <alignment vertical="center"/>
    </xf>
    <xf numFmtId="183" fontId="0" fillId="5" borderId="0" xfId="0" applyNumberFormat="1" applyFill="1" applyAlignment="1">
      <alignment horizontal="right" vertical="center"/>
    </xf>
    <xf numFmtId="41" fontId="0" fillId="5" borderId="0" xfId="0" applyNumberFormat="1" applyFill="1" applyAlignment="1">
      <alignment horizontal="right" shrinkToFit="1"/>
    </xf>
    <xf numFmtId="0" fontId="0" fillId="9" borderId="11" xfId="0" applyFill="1" applyBorder="1" applyAlignment="1">
      <alignment horizontal="right"/>
    </xf>
    <xf numFmtId="41" fontId="0" fillId="2" borderId="7" xfId="0" applyNumberFormat="1" applyFill="1" applyBorder="1"/>
    <xf numFmtId="177" fontId="5" fillId="2" borderId="7" xfId="0" applyNumberFormat="1" applyFont="1" applyFill="1" applyBorder="1"/>
    <xf numFmtId="0" fontId="0" fillId="2" borderId="11" xfId="0" applyFill="1" applyBorder="1" applyAlignment="1">
      <alignment horizontal="left" shrinkToFit="1"/>
    </xf>
    <xf numFmtId="177" fontId="0" fillId="2" borderId="8" xfId="0" applyNumberFormat="1" applyFill="1" applyBorder="1" applyAlignment="1">
      <alignment horizontal="right"/>
    </xf>
    <xf numFmtId="0" fontId="0" fillId="5" borderId="7" xfId="0" applyFill="1" applyBorder="1" applyAlignment="1">
      <alignment horizontal="left" shrinkToFit="1"/>
    </xf>
    <xf numFmtId="177" fontId="0" fillId="2" borderId="7" xfId="0" applyNumberFormat="1" applyFill="1" applyBorder="1" applyAlignment="1">
      <alignment horizontal="right"/>
    </xf>
    <xf numFmtId="177" fontId="0" fillId="0" borderId="4" xfId="1" applyNumberFormat="1" applyFont="1" applyBorder="1"/>
    <xf numFmtId="177" fontId="0" fillId="0" borderId="2" xfId="1" applyNumberFormat="1" applyFont="1" applyBorder="1"/>
    <xf numFmtId="0" fontId="0" fillId="5" borderId="10" xfId="0" applyFill="1" applyBorder="1" applyAlignment="1">
      <alignment horizontal="right"/>
    </xf>
    <xf numFmtId="0" fontId="0" fillId="5" borderId="2" xfId="0" applyFill="1" applyBorder="1" applyAlignment="1">
      <alignment horizontal="center"/>
    </xf>
    <xf numFmtId="41" fontId="0" fillId="5" borderId="2" xfId="0" applyNumberFormat="1" applyFill="1" applyBorder="1"/>
    <xf numFmtId="41" fontId="0" fillId="5" borderId="4" xfId="0" applyNumberFormat="1" applyFill="1" applyBorder="1"/>
    <xf numFmtId="41" fontId="0" fillId="5" borderId="6" xfId="0" applyNumberFormat="1" applyFill="1" applyBorder="1"/>
    <xf numFmtId="0" fontId="0" fillId="5" borderId="2" xfId="0" applyFill="1" applyBorder="1"/>
    <xf numFmtId="0" fontId="0" fillId="5" borderId="4" xfId="0" applyFill="1" applyBorder="1"/>
    <xf numFmtId="0" fontId="0" fillId="8" borderId="0" xfId="0" applyFill="1" applyAlignment="1">
      <alignment horizontal="center"/>
    </xf>
    <xf numFmtId="0" fontId="0" fillId="8" borderId="1" xfId="0" applyFill="1" applyBorder="1" applyAlignment="1">
      <alignment horizontal="right"/>
    </xf>
    <xf numFmtId="0" fontId="12" fillId="5" borderId="0" xfId="0" applyFont="1" applyFill="1"/>
    <xf numFmtId="0" fontId="0" fillId="5" borderId="3" xfId="0" applyFill="1" applyBorder="1" applyAlignment="1" applyProtection="1">
      <alignment horizontal="right"/>
      <protection locked="0"/>
    </xf>
    <xf numFmtId="0" fontId="12" fillId="8" borderId="0" xfId="0" applyFont="1" applyFill="1"/>
    <xf numFmtId="1" fontId="0" fillId="8" borderId="0" xfId="0" applyNumberFormat="1" applyFill="1"/>
    <xf numFmtId="0" fontId="13" fillId="8" borderId="0" xfId="0" applyFont="1" applyFill="1"/>
    <xf numFmtId="0" fontId="8" fillId="8" borderId="0" xfId="0" applyFont="1" applyFill="1"/>
    <xf numFmtId="41" fontId="4" fillId="8" borderId="0" xfId="0" applyNumberFormat="1" applyFont="1" applyFill="1" applyProtection="1">
      <protection locked="0"/>
    </xf>
    <xf numFmtId="41" fontId="0" fillId="8" borderId="0" xfId="0" applyNumberFormat="1" applyFill="1" applyProtection="1">
      <protection locked="0"/>
    </xf>
    <xf numFmtId="0" fontId="0" fillId="0" borderId="0" xfId="0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8" borderId="0" xfId="0" applyFill="1" applyAlignment="1">
      <alignment vertical="center"/>
    </xf>
    <xf numFmtId="41" fontId="0" fillId="8" borderId="1" xfId="0" applyNumberFormat="1" applyFill="1" applyBorder="1" applyAlignment="1">
      <alignment horizontal="right"/>
    </xf>
    <xf numFmtId="0" fontId="0" fillId="5" borderId="6" xfId="0" applyFill="1" applyBorder="1"/>
    <xf numFmtId="0" fontId="0" fillId="8" borderId="5" xfId="0" applyFill="1" applyBorder="1"/>
    <xf numFmtId="41" fontId="6" fillId="8" borderId="5" xfId="0" applyNumberFormat="1" applyFont="1" applyFill="1" applyBorder="1"/>
    <xf numFmtId="41" fontId="0" fillId="8" borderId="0" xfId="0" applyNumberFormat="1" applyFill="1" applyAlignment="1">
      <alignment shrinkToFit="1"/>
    </xf>
    <xf numFmtId="41" fontId="0" fillId="5" borderId="5" xfId="0" applyNumberFormat="1" applyFill="1" applyBorder="1" applyAlignment="1">
      <alignment shrinkToFit="1"/>
    </xf>
    <xf numFmtId="41" fontId="0" fillId="5" borderId="0" xfId="0" applyNumberFormat="1" applyFill="1" applyAlignment="1">
      <alignment shrinkToFit="1"/>
    </xf>
    <xf numFmtId="41" fontId="0" fillId="5" borderId="1" xfId="0" applyNumberFormat="1" applyFill="1" applyBorder="1" applyAlignment="1">
      <alignment horizontal="right" shrinkToFit="1"/>
    </xf>
    <xf numFmtId="0" fontId="0" fillId="8" borderId="5" xfId="0" applyFill="1" applyBorder="1" applyAlignment="1">
      <alignment horizontal="left" shrinkToFit="1"/>
    </xf>
    <xf numFmtId="0" fontId="0" fillId="8" borderId="3" xfId="0" applyFill="1" applyBorder="1" applyAlignment="1">
      <alignment horizontal="left" shrinkToFit="1"/>
    </xf>
    <xf numFmtId="0" fontId="0" fillId="5" borderId="5" xfId="0" applyFill="1" applyBorder="1" applyAlignment="1">
      <alignment horizontal="left" shrinkToFit="1"/>
    </xf>
    <xf numFmtId="0" fontId="0" fillId="5" borderId="5" xfId="0" applyFill="1" applyBorder="1"/>
    <xf numFmtId="0" fontId="0" fillId="5" borderId="1" xfId="0" applyFill="1" applyBorder="1"/>
    <xf numFmtId="0" fontId="6" fillId="8" borderId="5" xfId="0" applyFont="1" applyFill="1" applyBorder="1" applyAlignment="1">
      <alignment horizontal="left" shrinkToFit="1"/>
    </xf>
    <xf numFmtId="184" fontId="14" fillId="0" borderId="0" xfId="0" applyNumberFormat="1" applyFont="1"/>
    <xf numFmtId="178" fontId="0" fillId="8" borderId="0" xfId="0" applyNumberFormat="1" applyFill="1"/>
    <xf numFmtId="0" fontId="0" fillId="0" borderId="5" xfId="0" applyBorder="1"/>
    <xf numFmtId="41" fontId="11" fillId="0" borderId="0" xfId="6" applyNumberFormat="1">
      <alignment vertical="center"/>
    </xf>
    <xf numFmtId="3" fontId="0" fillId="0" borderId="0" xfId="0" applyNumberFormat="1"/>
    <xf numFmtId="41" fontId="17" fillId="0" borderId="0" xfId="6" applyNumberFormat="1" applyFont="1">
      <alignment vertical="center"/>
    </xf>
    <xf numFmtId="185" fontId="0" fillId="5" borderId="0" xfId="0" applyNumberFormat="1" applyFill="1"/>
    <xf numFmtId="41" fontId="0" fillId="0" borderId="0" xfId="0" applyNumberFormat="1" applyAlignment="1">
      <alignment wrapText="1"/>
    </xf>
    <xf numFmtId="0" fontId="11" fillId="0" borderId="0" xfId="6">
      <alignment vertical="center"/>
    </xf>
    <xf numFmtId="43" fontId="0" fillId="0" borderId="0" xfId="0" applyNumberFormat="1"/>
    <xf numFmtId="43" fontId="11" fillId="0" borderId="0" xfId="6" applyNumberFormat="1">
      <alignment vertical="center"/>
    </xf>
    <xf numFmtId="0" fontId="0" fillId="0" borderId="2" xfId="0" applyBorder="1" applyAlignment="1" applyProtection="1">
      <alignment horizontal="center"/>
      <protection locked="0"/>
    </xf>
    <xf numFmtId="41" fontId="1" fillId="0" borderId="2" xfId="1" applyNumberFormat="1" applyFont="1" applyFill="1" applyBorder="1"/>
    <xf numFmtId="41" fontId="1" fillId="0" borderId="10" xfId="1" applyNumberFormat="1" applyFont="1" applyFill="1" applyBorder="1"/>
    <xf numFmtId="41" fontId="1" fillId="0" borderId="6" xfId="1" applyNumberFormat="1" applyFont="1" applyFill="1" applyBorder="1"/>
    <xf numFmtId="41" fontId="6" fillId="0" borderId="2" xfId="0" applyNumberFormat="1" applyFont="1" applyBorder="1"/>
    <xf numFmtId="41" fontId="1" fillId="0" borderId="2" xfId="1" applyNumberFormat="1" applyFont="1" applyFill="1" applyBorder="1" applyAlignment="1">
      <alignment horizontal="left"/>
    </xf>
    <xf numFmtId="41" fontId="1" fillId="0" borderId="2" xfId="1" applyNumberFormat="1" applyFont="1" applyFill="1" applyBorder="1" applyAlignment="1">
      <alignment horizontal="center"/>
    </xf>
    <xf numFmtId="41" fontId="6" fillId="0" borderId="2" xfId="0" applyNumberFormat="1" applyFont="1" applyBorder="1" applyAlignment="1">
      <alignment horizontal="center"/>
    </xf>
    <xf numFmtId="41" fontId="0" fillId="0" borderId="2" xfId="0" applyNumberFormat="1" applyBorder="1" applyAlignment="1">
      <alignment horizontal="left"/>
    </xf>
    <xf numFmtId="41" fontId="1" fillId="0" borderId="4" xfId="3" applyNumberFormat="1" applyFont="1" applyFill="1" applyBorder="1" applyAlignment="1">
      <alignment horizontal="left"/>
    </xf>
    <xf numFmtId="41" fontId="6" fillId="0" borderId="10" xfId="0" applyNumberFormat="1" applyFont="1" applyBorder="1"/>
    <xf numFmtId="41" fontId="0" fillId="5" borderId="2" xfId="0" applyNumberFormat="1" applyFill="1" applyBorder="1" applyAlignment="1">
      <alignment horizontal="left" shrinkToFit="1"/>
    </xf>
    <xf numFmtId="41" fontId="0" fillId="5" borderId="4" xfId="0" applyNumberFormat="1" applyFill="1" applyBorder="1" applyAlignment="1">
      <alignment horizontal="right"/>
    </xf>
    <xf numFmtId="3" fontId="0" fillId="14" borderId="0" xfId="0" applyNumberFormat="1" applyFill="1" applyAlignment="1">
      <alignment horizontal="right"/>
    </xf>
    <xf numFmtId="3" fontId="0" fillId="14" borderId="0" xfId="0" applyNumberFormat="1" applyFill="1"/>
    <xf numFmtId="41" fontId="0" fillId="8" borderId="0" xfId="0" applyNumberFormat="1" applyFill="1" applyAlignment="1">
      <alignment vertical="center"/>
    </xf>
    <xf numFmtId="41" fontId="0" fillId="5" borderId="8" xfId="0" applyNumberFormat="1" applyFill="1" applyBorder="1"/>
    <xf numFmtId="41" fontId="0" fillId="0" borderId="1" xfId="0" applyNumberFormat="1" applyBorder="1" applyAlignment="1">
      <alignment vertical="center"/>
    </xf>
    <xf numFmtId="185" fontId="0" fillId="5" borderId="1" xfId="0" applyNumberFormat="1" applyFill="1" applyBorder="1"/>
    <xf numFmtId="3" fontId="0" fillId="15" borderId="0" xfId="0" applyNumberFormat="1" applyFill="1" applyAlignment="1">
      <alignment horizontal="right"/>
    </xf>
    <xf numFmtId="3" fontId="0" fillId="15" borderId="0" xfId="0" applyNumberFormat="1" applyFill="1"/>
    <xf numFmtId="3" fontId="0" fillId="16" borderId="0" xfId="0" applyNumberFormat="1" applyFill="1" applyAlignment="1">
      <alignment horizontal="right"/>
    </xf>
    <xf numFmtId="3" fontId="0" fillId="16" borderId="0" xfId="0" applyNumberFormat="1" applyFill="1"/>
    <xf numFmtId="41" fontId="0" fillId="0" borderId="0" xfId="0" applyNumberFormat="1" applyAlignment="1">
      <alignment horizontal="left" shrinkToFit="1"/>
    </xf>
    <xf numFmtId="41" fontId="0" fillId="0" borderId="8" xfId="0" applyNumberFormat="1" applyBorder="1" applyAlignment="1">
      <alignment horizontal="right"/>
    </xf>
    <xf numFmtId="41" fontId="9" fillId="0" borderId="0" xfId="6" applyNumberFormat="1" applyFont="1">
      <alignment vertical="center"/>
    </xf>
  </cellXfs>
  <cellStyles count="12">
    <cellStyle name="パーセント" xfId="1" builtinId="5"/>
    <cellStyle name="ハイパーリンク 2" xfId="2" xr:uid="{962B81E0-438A-4B66-A393-B11A54B99422}"/>
    <cellStyle name="桁区切り" xfId="3" builtinId="6"/>
    <cellStyle name="桁区切り 2" xfId="4" xr:uid="{FAFE343E-AEC7-436B-AA72-6F84D95071ED}"/>
    <cellStyle name="標準" xfId="0" builtinId="0"/>
    <cellStyle name="標準 10" xfId="5" xr:uid="{211421B3-2521-451E-AD36-01BBAA392C9B}"/>
    <cellStyle name="標準 2" xfId="6" xr:uid="{069EF29A-2E4D-404C-A2D3-E11E43CF9579}"/>
    <cellStyle name="標準 2 5 2" xfId="7" xr:uid="{2C83595F-A823-4459-A961-ACAD1A7E7129}"/>
    <cellStyle name="標準 3" xfId="8" xr:uid="{843E8A52-B8F8-467E-B4FA-DE6C5A9BC431}"/>
    <cellStyle name="標準 3 2" xfId="9" xr:uid="{91482209-340A-43CD-A479-03BAAC496AD6}"/>
    <cellStyle name="標準 4" xfId="10" xr:uid="{310AEEB0-2D44-4DB5-AA69-D07B6F2C7C6B}"/>
    <cellStyle name="標準 5" xfId="11" xr:uid="{923C6018-0431-4197-BE6E-EC2F92158F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CE77-F87F-4A85-B73E-41237514D54A}">
  <sheetPr codeName="Sheet1"/>
  <dimension ref="A1:AG76"/>
  <sheetViews>
    <sheetView tabSelected="1" view="pageBreakPreview" zoomScale="80" zoomScaleNormal="90" zoomScaleSheetLayoutView="80" workbookViewId="0">
      <selection activeCell="I29" sqref="I29"/>
    </sheetView>
  </sheetViews>
  <sheetFormatPr defaultRowHeight="13.2" x14ac:dyDescent="0.2"/>
  <cols>
    <col min="1" max="1" width="13.44140625" customWidth="1"/>
    <col min="2" max="2" width="9" customWidth="1"/>
    <col min="3" max="3" width="14.5546875" customWidth="1"/>
    <col min="4" max="4" width="14" customWidth="1"/>
    <col min="5" max="5" width="9.109375" customWidth="1"/>
    <col min="6" max="6" width="10.3320312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9.44140625" customWidth="1"/>
  </cols>
  <sheetData>
    <row r="1" spans="1:19" ht="16.2" x14ac:dyDescent="0.2">
      <c r="A1" s="1" t="s">
        <v>0</v>
      </c>
    </row>
    <row r="2" spans="1:19" x14ac:dyDescent="0.2">
      <c r="N2" t="s">
        <v>83</v>
      </c>
    </row>
    <row r="3" spans="1:19" x14ac:dyDescent="0.2">
      <c r="A3" t="s">
        <v>1</v>
      </c>
      <c r="N3" t="s">
        <v>89</v>
      </c>
    </row>
    <row r="4" spans="1:19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19" x14ac:dyDescent="0.2">
      <c r="A5" s="127"/>
      <c r="B5" s="5" t="s">
        <v>102</v>
      </c>
      <c r="C5" s="128" t="s">
        <v>21</v>
      </c>
      <c r="D5" s="129" t="s">
        <v>18</v>
      </c>
      <c r="E5" s="130" t="s">
        <v>21</v>
      </c>
      <c r="F5" s="77" t="s">
        <v>24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19" x14ac:dyDescent="0.2">
      <c r="A6" s="97" t="s">
        <v>86</v>
      </c>
      <c r="B6" s="107">
        <v>2012</v>
      </c>
      <c r="C6" s="131">
        <v>1006286</v>
      </c>
      <c r="D6" s="132">
        <v>580614</v>
      </c>
      <c r="E6" s="133">
        <v>331416</v>
      </c>
      <c r="F6" s="134"/>
      <c r="G6" s="98"/>
      <c r="H6" s="94"/>
      <c r="I6" s="134"/>
      <c r="J6" s="98"/>
      <c r="K6" s="131"/>
      <c r="L6" s="131">
        <v>875397</v>
      </c>
      <c r="M6" s="131">
        <v>479190</v>
      </c>
      <c r="N6" s="135"/>
      <c r="O6" s="135"/>
      <c r="P6" s="94"/>
      <c r="Q6" s="94"/>
      <c r="R6" s="134"/>
      <c r="S6" s="96"/>
    </row>
    <row r="7" spans="1:19" x14ac:dyDescent="0.2">
      <c r="A7" s="93" t="s">
        <v>92</v>
      </c>
      <c r="B7" s="104">
        <v>2013</v>
      </c>
      <c r="C7" s="73">
        <v>984842</v>
      </c>
      <c r="D7" s="73">
        <v>568674</v>
      </c>
      <c r="E7" s="75">
        <v>318326</v>
      </c>
      <c r="F7" s="136"/>
      <c r="G7" s="80"/>
      <c r="H7" s="73"/>
      <c r="I7" s="136"/>
      <c r="J7" s="80"/>
      <c r="K7" s="73"/>
      <c r="L7" s="73">
        <v>864456</v>
      </c>
      <c r="M7" s="73">
        <v>473552</v>
      </c>
      <c r="N7" s="73"/>
      <c r="O7" s="137"/>
      <c r="P7" s="137"/>
      <c r="Q7" s="137"/>
      <c r="R7" s="123"/>
      <c r="S7" s="138"/>
    </row>
    <row r="8" spans="1:19" x14ac:dyDescent="0.2">
      <c r="A8" s="97" t="s">
        <v>93</v>
      </c>
      <c r="B8" s="107">
        <v>2014</v>
      </c>
      <c r="C8" s="35">
        <v>1001099</v>
      </c>
      <c r="D8" s="36">
        <v>587431</v>
      </c>
      <c r="E8" s="37">
        <v>326224</v>
      </c>
      <c r="F8" s="35"/>
      <c r="G8" s="35"/>
      <c r="H8" s="35"/>
      <c r="I8" s="35"/>
      <c r="J8" s="35"/>
      <c r="K8" s="35"/>
      <c r="L8" s="35">
        <v>881299</v>
      </c>
      <c r="M8" s="35">
        <v>491586</v>
      </c>
      <c r="N8" s="35"/>
      <c r="O8" s="35"/>
      <c r="P8" s="35"/>
      <c r="Q8" s="35"/>
      <c r="R8" s="35"/>
      <c r="S8" s="36"/>
    </row>
    <row r="9" spans="1:19" x14ac:dyDescent="0.2">
      <c r="A9" s="93" t="s">
        <v>94</v>
      </c>
      <c r="B9" s="104">
        <v>2015</v>
      </c>
      <c r="C9" s="73">
        <v>977481</v>
      </c>
      <c r="D9" s="74">
        <v>584814</v>
      </c>
      <c r="E9" s="75">
        <v>310885</v>
      </c>
      <c r="F9" s="73"/>
      <c r="G9" s="73"/>
      <c r="H9" s="73"/>
      <c r="I9" s="73"/>
      <c r="J9" s="73"/>
      <c r="K9" s="73"/>
      <c r="L9" s="73">
        <v>860253</v>
      </c>
      <c r="M9" s="73">
        <v>488010</v>
      </c>
      <c r="N9" s="73"/>
      <c r="O9" s="73"/>
      <c r="P9" s="73"/>
      <c r="Q9" s="73"/>
      <c r="R9" s="73"/>
      <c r="S9" s="74"/>
    </row>
    <row r="10" spans="1:19" x14ac:dyDescent="0.2">
      <c r="A10" s="97" t="s">
        <v>95</v>
      </c>
      <c r="B10" s="107">
        <v>2016</v>
      </c>
      <c r="C10" s="35">
        <v>983536</v>
      </c>
      <c r="D10" s="36">
        <v>574617</v>
      </c>
      <c r="E10" s="37">
        <v>314534</v>
      </c>
      <c r="F10" s="35"/>
      <c r="G10" s="35"/>
      <c r="H10" s="35"/>
      <c r="I10" s="35"/>
      <c r="J10" s="35"/>
      <c r="K10" s="35"/>
      <c r="L10" s="35">
        <v>870645</v>
      </c>
      <c r="M10" s="35">
        <v>483674</v>
      </c>
      <c r="N10" s="35"/>
      <c r="O10" s="35"/>
      <c r="P10" s="35"/>
      <c r="Q10" s="35"/>
      <c r="R10" s="35"/>
      <c r="S10" s="36"/>
    </row>
    <row r="11" spans="1:19" x14ac:dyDescent="0.2">
      <c r="A11" s="93" t="s">
        <v>99</v>
      </c>
      <c r="B11" s="104">
        <v>2017</v>
      </c>
      <c r="C11" s="73">
        <v>1043558</v>
      </c>
      <c r="D11" s="74">
        <v>610299</v>
      </c>
      <c r="E11" s="75">
        <v>325570.88199999998</v>
      </c>
      <c r="F11" s="73"/>
      <c r="G11" s="73"/>
      <c r="H11" s="73"/>
      <c r="I11" s="73"/>
      <c r="J11" s="73"/>
      <c r="K11" s="73"/>
      <c r="L11" s="73">
        <v>920769.55299999996</v>
      </c>
      <c r="M11" s="73">
        <v>510683.473</v>
      </c>
      <c r="N11" s="73"/>
      <c r="O11" s="73"/>
      <c r="P11" s="73"/>
      <c r="Q11" s="73"/>
      <c r="R11" s="73"/>
      <c r="S11" s="74"/>
    </row>
    <row r="12" spans="1:19" x14ac:dyDescent="0.2">
      <c r="A12" s="105" t="s">
        <v>100</v>
      </c>
      <c r="B12" s="107">
        <v>2018</v>
      </c>
      <c r="C12" s="88">
        <v>1074521.6839999999</v>
      </c>
      <c r="D12" s="90">
        <v>640866.57299999997</v>
      </c>
      <c r="E12" s="89">
        <v>324524.57</v>
      </c>
      <c r="F12" s="91"/>
      <c r="G12" s="88"/>
      <c r="H12" s="88"/>
      <c r="I12" s="88"/>
      <c r="J12" s="88"/>
      <c r="K12" s="88"/>
      <c r="L12" s="88">
        <v>950956.04099999997</v>
      </c>
      <c r="M12" s="88">
        <v>536567.576</v>
      </c>
      <c r="N12" s="88"/>
      <c r="O12" s="88"/>
      <c r="P12" s="88"/>
      <c r="Q12" s="88"/>
      <c r="R12" s="88"/>
      <c r="S12" s="90"/>
    </row>
    <row r="13" spans="1:19" x14ac:dyDescent="0.2">
      <c r="A13" s="93" t="s">
        <v>101</v>
      </c>
      <c r="B13" s="104">
        <v>2019</v>
      </c>
      <c r="C13" s="73">
        <v>1022064.304</v>
      </c>
      <c r="D13" s="74">
        <v>623522.59299999999</v>
      </c>
      <c r="E13" s="75">
        <v>319018.16800000001</v>
      </c>
      <c r="F13" s="73"/>
      <c r="G13" s="73"/>
      <c r="H13" s="73"/>
      <c r="I13" s="73"/>
      <c r="J13" s="73"/>
      <c r="K13" s="73"/>
      <c r="L13" s="73">
        <v>905000.05900000001</v>
      </c>
      <c r="M13" s="73">
        <v>524789.53600000008</v>
      </c>
      <c r="N13" s="73"/>
      <c r="O13" s="73"/>
      <c r="P13" s="73"/>
      <c r="Q13" s="73"/>
      <c r="R13" s="73"/>
      <c r="S13" s="74"/>
    </row>
    <row r="14" spans="1:19" x14ac:dyDescent="0.2">
      <c r="A14" s="97" t="s">
        <v>107</v>
      </c>
      <c r="B14" s="107">
        <v>2020</v>
      </c>
      <c r="C14" s="35">
        <v>839131.24600000004</v>
      </c>
      <c r="D14" s="36">
        <v>524478.73899999994</v>
      </c>
      <c r="E14" s="37">
        <v>269618.73499999999</v>
      </c>
      <c r="F14" s="35"/>
      <c r="G14" s="35"/>
      <c r="H14" s="35"/>
      <c r="I14" s="35"/>
      <c r="J14" s="35"/>
      <c r="K14" s="35"/>
      <c r="L14" s="35">
        <v>742331.76599999995</v>
      </c>
      <c r="M14" s="35">
        <v>441259.50499999995</v>
      </c>
      <c r="N14" s="35"/>
      <c r="O14" s="35" t="s">
        <v>105</v>
      </c>
      <c r="P14" s="35" t="s">
        <v>105</v>
      </c>
      <c r="Q14" s="35"/>
      <c r="R14" s="35" t="s">
        <v>105</v>
      </c>
      <c r="S14" s="36" t="s">
        <v>105</v>
      </c>
    </row>
    <row r="15" spans="1:19" x14ac:dyDescent="0.2">
      <c r="A15" s="93" t="s">
        <v>108</v>
      </c>
      <c r="B15" s="254">
        <v>2021</v>
      </c>
      <c r="C15" s="239">
        <v>925286</v>
      </c>
      <c r="D15" s="74">
        <v>606752</v>
      </c>
      <c r="E15" s="75">
        <v>295845</v>
      </c>
      <c r="F15" s="73"/>
      <c r="G15" s="73"/>
      <c r="H15" s="73"/>
      <c r="I15" s="73"/>
      <c r="J15" s="239"/>
      <c r="K15" s="73"/>
      <c r="L15" s="239">
        <v>807046.87100000004</v>
      </c>
      <c r="M15" s="73">
        <v>501721.06900000002</v>
      </c>
      <c r="N15" s="73"/>
      <c r="O15" s="73" t="s">
        <v>105</v>
      </c>
      <c r="P15" s="73" t="s">
        <v>105</v>
      </c>
      <c r="Q15" s="73"/>
      <c r="R15" s="73" t="s">
        <v>105</v>
      </c>
      <c r="S15" s="74" t="s">
        <v>105</v>
      </c>
    </row>
    <row r="16" spans="1:19" x14ac:dyDescent="0.2">
      <c r="A16" s="97" t="s">
        <v>112</v>
      </c>
      <c r="B16" s="323">
        <v>2022</v>
      </c>
      <c r="C16" s="35">
        <v>894289.09400000004</v>
      </c>
      <c r="D16" s="36">
        <v>647516.16800000006</v>
      </c>
      <c r="E16" s="37">
        <v>291038.77600000001</v>
      </c>
      <c r="L16" s="35">
        <v>778386.32400000002</v>
      </c>
      <c r="M16" s="35">
        <v>536157.04299999995</v>
      </c>
      <c r="O16" t="s">
        <v>105</v>
      </c>
      <c r="P16" t="s">
        <v>105</v>
      </c>
      <c r="R16" t="s">
        <v>105</v>
      </c>
      <c r="S16" s="195" t="s">
        <v>105</v>
      </c>
    </row>
    <row r="17" spans="1:33" x14ac:dyDescent="0.2">
      <c r="A17" s="306" t="s">
        <v>115</v>
      </c>
      <c r="B17" s="307">
        <v>2023</v>
      </c>
      <c r="C17" s="308">
        <v>961948.91099999985</v>
      </c>
      <c r="D17" s="309">
        <v>718431.82000000007</v>
      </c>
      <c r="E17" s="310">
        <v>302949.14200000005</v>
      </c>
      <c r="F17" s="311"/>
      <c r="G17" s="311"/>
      <c r="H17" s="311"/>
      <c r="I17" s="311"/>
      <c r="J17" s="311"/>
      <c r="K17" s="311"/>
      <c r="L17" s="308">
        <v>850654.38199999998</v>
      </c>
      <c r="M17" s="308">
        <v>610700.31700000004</v>
      </c>
      <c r="N17" s="311"/>
      <c r="O17" s="311" t="s">
        <v>105</v>
      </c>
      <c r="P17" s="311" t="s">
        <v>105</v>
      </c>
      <c r="Q17" s="311"/>
      <c r="R17" s="311" t="s">
        <v>105</v>
      </c>
      <c r="S17" s="312" t="s">
        <v>105</v>
      </c>
    </row>
    <row r="18" spans="1:33" x14ac:dyDescent="0.2">
      <c r="A18" s="105" t="s">
        <v>113</v>
      </c>
      <c r="B18" s="313">
        <v>2024</v>
      </c>
      <c r="C18" s="88">
        <f>'アルミ(月別集計)'!C18+'亜鉛(月別集計)'!C18+'その他(月別集計)'!C18</f>
        <v>68118.390999999989</v>
      </c>
      <c r="D18" s="88">
        <f>'アルミ(月別集計)'!D18+'亜鉛(月別集計)'!D18+'その他(月別集計)'!D18</f>
        <v>50962.334999999999</v>
      </c>
      <c r="E18" s="89">
        <f>'アルミ(月別集計)'!E18+'亜鉛(月別集計)'!E18</f>
        <v>19909.383999999998</v>
      </c>
      <c r="F18" s="213" t="s">
        <v>56</v>
      </c>
      <c r="G18" s="201" t="s">
        <v>60</v>
      </c>
      <c r="H18" s="88"/>
      <c r="I18" s="213" t="s">
        <v>56</v>
      </c>
      <c r="J18" s="201" t="s">
        <v>60</v>
      </c>
      <c r="K18" s="201"/>
      <c r="L18" s="364">
        <v>60205</v>
      </c>
      <c r="M18" s="365">
        <v>43259</v>
      </c>
      <c r="N18" s="102" t="s">
        <v>61</v>
      </c>
      <c r="O18" s="101"/>
      <c r="P18" s="201"/>
      <c r="Q18" s="201"/>
      <c r="R18" s="213" t="s">
        <v>56</v>
      </c>
      <c r="S18" s="314"/>
      <c r="T18" s="102"/>
    </row>
    <row r="19" spans="1:33" s="102" customFormat="1" x14ac:dyDescent="0.2">
      <c r="A19" s="93" t="s">
        <v>4</v>
      </c>
      <c r="B19" s="84"/>
      <c r="C19" s="73">
        <f>'アルミ(月別集計)'!C19+'亜鉛(月別集計)'!C19+'その他(月別集計)'!C19</f>
        <v>73710.236000000004</v>
      </c>
      <c r="D19" s="73">
        <f>'アルミ(月別集計)'!D19+'亜鉛(月別集計)'!D19+'その他(月別集計)'!D19</f>
        <v>56001.481999999996</v>
      </c>
      <c r="E19" s="75">
        <f>'アルミ(月別集計)'!E19+'亜鉛(月別集計)'!E19</f>
        <v>22340.144</v>
      </c>
      <c r="F19" s="73"/>
      <c r="G19" s="73"/>
      <c r="H19" s="73"/>
      <c r="I19" s="73"/>
      <c r="J19" s="73"/>
      <c r="K19" s="73"/>
      <c r="L19" s="372">
        <v>65165</v>
      </c>
      <c r="M19" s="373">
        <v>47658</v>
      </c>
      <c r="N19" s="73"/>
      <c r="O19" s="73"/>
      <c r="P19" s="73"/>
      <c r="Q19" s="73"/>
      <c r="R19" s="73"/>
      <c r="S19" s="138"/>
    </row>
    <row r="20" spans="1:33" s="317" customFormat="1" x14ac:dyDescent="0.2">
      <c r="A20" s="105" t="s">
        <v>5</v>
      </c>
      <c r="B20" s="102"/>
      <c r="C20" s="88">
        <f>'アルミ(月別集計)'!C20+'亜鉛(月別集計)'!C20+'その他(月別集計)'!C20</f>
        <v>75015.866000000009</v>
      </c>
      <c r="D20" s="88">
        <f>'アルミ(月別集計)'!D20+'亜鉛(月別集計)'!D20+'その他(月別集計)'!D20</f>
        <v>57219.464999999997</v>
      </c>
      <c r="E20" s="89">
        <f>'アルミ(月別集計)'!E20+'亜鉛(月別集計)'!E20</f>
        <v>23511.603999999999</v>
      </c>
      <c r="F20" s="88"/>
      <c r="G20" s="88"/>
      <c r="H20" s="88"/>
      <c r="I20" s="88"/>
      <c r="J20" s="88"/>
      <c r="K20" s="88"/>
      <c r="L20" s="370">
        <v>66522</v>
      </c>
      <c r="M20" s="371">
        <v>48769</v>
      </c>
      <c r="N20" s="88"/>
      <c r="O20" s="88"/>
      <c r="P20" s="88"/>
      <c r="Q20" s="88"/>
      <c r="R20" s="88"/>
      <c r="S20" s="314"/>
      <c r="T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</row>
    <row r="21" spans="1:33" s="317" customFormat="1" x14ac:dyDescent="0.2">
      <c r="A21" s="93" t="s">
        <v>6</v>
      </c>
      <c r="B21" s="84"/>
      <c r="C21" s="73">
        <f>'アルミ(月別集計)'!C21+'亜鉛(月別集計)'!C21+'その他(月別集計)'!C21</f>
        <v>74566.122000000003</v>
      </c>
      <c r="D21" s="73">
        <f>'アルミ(月別集計)'!D21+'亜鉛(月別集計)'!D21+'その他(月別集計)'!D21</f>
        <v>57161.183000000012</v>
      </c>
      <c r="E21" s="75">
        <f>'アルミ(月別集計)'!E21+'亜鉛(月別集計)'!E21</f>
        <v>24050.995999999999</v>
      </c>
      <c r="F21" s="73"/>
      <c r="G21" s="73"/>
      <c r="H21" s="73"/>
      <c r="I21" s="73"/>
      <c r="J21" s="73"/>
      <c r="K21" s="73"/>
      <c r="L21" s="372">
        <v>66538</v>
      </c>
      <c r="M21" s="373">
        <v>48765</v>
      </c>
      <c r="N21" s="73"/>
      <c r="O21" s="73"/>
      <c r="P21" s="73"/>
      <c r="Q21" s="73"/>
      <c r="R21" s="73"/>
      <c r="S21" s="138"/>
      <c r="T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</row>
    <row r="22" spans="1:33" s="317" customFormat="1" x14ac:dyDescent="0.2">
      <c r="A22" s="105" t="s">
        <v>7</v>
      </c>
      <c r="B22" s="102"/>
      <c r="C22" s="88">
        <f>'アルミ(月別集計)'!C22+'亜鉛(月別集計)'!C22+'その他(月別集計)'!C22</f>
        <v>73726.634000000005</v>
      </c>
      <c r="D22" s="88">
        <f>'アルミ(月別集計)'!D22+'亜鉛(月別集計)'!D22+'その他(月別集計)'!D22</f>
        <v>56043.953000000009</v>
      </c>
      <c r="E22" s="89">
        <f>'アルミ(月別集計)'!E22+'亜鉛(月別集計)'!E22</f>
        <v>23302.582999999999</v>
      </c>
      <c r="F22" s="88"/>
      <c r="G22" s="88"/>
      <c r="H22" s="88"/>
      <c r="I22" s="88"/>
      <c r="J22" s="88"/>
      <c r="K22" s="88"/>
      <c r="L22" s="370">
        <v>66026</v>
      </c>
      <c r="M22" s="371">
        <v>48095</v>
      </c>
      <c r="N22" s="88"/>
      <c r="O22" s="88"/>
      <c r="P22" s="88"/>
      <c r="Q22" s="88"/>
      <c r="R22" s="88"/>
      <c r="S22" s="314"/>
      <c r="T22" s="318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</row>
    <row r="23" spans="1:33" s="317" customFormat="1" x14ac:dyDescent="0.2">
      <c r="A23" s="93" t="s">
        <v>8</v>
      </c>
      <c r="B23" s="84"/>
      <c r="C23" s="73">
        <f>'アルミ(月別集計)'!C23+'亜鉛(月別集計)'!C23+'その他(月別集計)'!C23</f>
        <v>76853.277000000002</v>
      </c>
      <c r="D23" s="73">
        <f>'アルミ(月別集計)'!D23+'亜鉛(月別集計)'!D23+'その他(月別集計)'!D23</f>
        <v>57955.868999999999</v>
      </c>
      <c r="E23" s="75">
        <f>'アルミ(月別集計)'!E23+'亜鉛(月別集計)'!E23</f>
        <v>24516.303</v>
      </c>
      <c r="F23" s="73"/>
      <c r="G23" s="73"/>
      <c r="H23" s="73"/>
      <c r="I23" s="73"/>
      <c r="J23" s="73"/>
      <c r="K23" s="73"/>
      <c r="L23" s="372">
        <v>68722</v>
      </c>
      <c r="M23" s="373">
        <v>49739</v>
      </c>
      <c r="N23" s="73"/>
      <c r="O23" s="73"/>
      <c r="P23" s="73"/>
      <c r="Q23" s="73"/>
      <c r="R23" s="73"/>
      <c r="S23" s="138"/>
      <c r="T23" s="318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1:33" s="317" customFormat="1" x14ac:dyDescent="0.2">
      <c r="A24" s="105" t="s">
        <v>9</v>
      </c>
      <c r="B24" s="319"/>
      <c r="C24" s="88">
        <f>'アルミ(月別集計)'!C24+'亜鉛(月別集計)'!C24+'その他(月別集計)'!C24</f>
        <v>86204.403999999995</v>
      </c>
      <c r="D24" s="88">
        <f>'アルミ(月別集計)'!D24+'亜鉛(月別集計)'!D24+'その他(月別集計)'!D24</f>
        <v>65495.508000000002</v>
      </c>
      <c r="E24" s="89">
        <f>'アルミ(月別集計)'!E24+'亜鉛(月別集計)'!E24</f>
        <v>28314.679</v>
      </c>
      <c r="F24" s="88"/>
      <c r="G24" s="88"/>
      <c r="H24" s="88"/>
      <c r="I24" s="88"/>
      <c r="J24" s="88"/>
      <c r="K24" s="88"/>
      <c r="L24" s="370">
        <v>77325</v>
      </c>
      <c r="M24" s="371">
        <v>56301</v>
      </c>
      <c r="N24" s="88"/>
      <c r="O24" s="88"/>
      <c r="P24" s="88"/>
      <c r="Q24" s="88"/>
      <c r="R24" s="88"/>
      <c r="S24" s="314"/>
      <c r="T24" s="318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</row>
    <row r="25" spans="1:33" s="317" customFormat="1" x14ac:dyDescent="0.2">
      <c r="A25" s="93" t="s">
        <v>10</v>
      </c>
      <c r="B25" s="84"/>
      <c r="C25" s="73">
        <f>'アルミ(月別集計)'!C25+'亜鉛(月別集計)'!C25+'その他(月別集計)'!C25</f>
        <v>61736.829000000005</v>
      </c>
      <c r="D25" s="73">
        <f>'アルミ(月別集計)'!D25+'亜鉛(月別集計)'!D25+'その他(月別集計)'!D25</f>
        <v>48091.772999999994</v>
      </c>
      <c r="E25" s="75">
        <f>'アルミ(月別集計)'!E25+'亜鉛(月別集計)'!E25</f>
        <v>18843.721000000001</v>
      </c>
      <c r="F25" s="73"/>
      <c r="G25" s="73"/>
      <c r="H25" s="73"/>
      <c r="I25" s="73"/>
      <c r="J25" s="73"/>
      <c r="K25" s="73"/>
      <c r="L25" s="372">
        <v>54951</v>
      </c>
      <c r="M25" s="373">
        <v>40908</v>
      </c>
      <c r="N25" s="73"/>
      <c r="O25" s="73"/>
      <c r="P25" s="73"/>
      <c r="Q25" s="73"/>
      <c r="R25" s="73"/>
      <c r="S25" s="138"/>
      <c r="T25" s="318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</row>
    <row r="26" spans="1:33" s="317" customFormat="1" x14ac:dyDescent="0.2">
      <c r="A26" s="105" t="s">
        <v>11</v>
      </c>
      <c r="B26" s="320"/>
      <c r="C26" s="88">
        <f>'アルミ(月別集計)'!C26+'亜鉛(月別集計)'!C26+'その他(月別集計)'!C26</f>
        <v>76986.009000000005</v>
      </c>
      <c r="D26" s="88">
        <f>'アルミ(月別集計)'!D26+'亜鉛(月別集計)'!D26+'その他(月別集計)'!D26</f>
        <v>59105.917999999998</v>
      </c>
      <c r="E26" s="89">
        <f>'アルミ(月別集計)'!E26+'亜鉛(月別集計)'!E26</f>
        <v>24370.299000000003</v>
      </c>
      <c r="F26" s="88"/>
      <c r="G26" s="88"/>
      <c r="H26" s="88"/>
      <c r="I26" s="88"/>
      <c r="J26" s="88"/>
      <c r="K26" s="88"/>
      <c r="L26" s="370">
        <v>68688</v>
      </c>
      <c r="M26" s="371">
        <v>50678</v>
      </c>
      <c r="N26" s="88"/>
      <c r="O26" s="88"/>
      <c r="P26" s="88"/>
      <c r="Q26" s="88"/>
      <c r="R26" s="88"/>
      <c r="S26" s="314"/>
      <c r="T26" s="318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</row>
    <row r="27" spans="1:33" s="317" customFormat="1" x14ac:dyDescent="0.2">
      <c r="A27" s="93" t="s">
        <v>12</v>
      </c>
      <c r="B27" s="84"/>
      <c r="C27" s="73">
        <f>'アルミ(月別集計)'!C27+'亜鉛(月別集計)'!C27+'その他(月別集計)'!C27</f>
        <v>85822.760999999984</v>
      </c>
      <c r="D27" s="73">
        <f>'アルミ(月別集計)'!D27+'亜鉛(月別集計)'!D27+'その他(月別集計)'!D27</f>
        <v>65461.887999999999</v>
      </c>
      <c r="E27" s="75">
        <f>'アルミ(月別集計)'!E27+'亜鉛(月別集計)'!E27</f>
        <v>28096.489000000001</v>
      </c>
      <c r="F27" s="95"/>
      <c r="G27" s="95"/>
      <c r="H27" s="95"/>
      <c r="I27" s="95"/>
      <c r="J27" s="95"/>
      <c r="K27" s="95"/>
      <c r="L27" s="372">
        <v>77193</v>
      </c>
      <c r="M27" s="373">
        <v>56433</v>
      </c>
      <c r="N27" s="95"/>
      <c r="O27" s="95"/>
      <c r="P27" s="95"/>
      <c r="Q27" s="95"/>
      <c r="R27" s="95"/>
      <c r="S27" s="138"/>
      <c r="T27" s="318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3" s="317" customFormat="1" x14ac:dyDescent="0.2">
      <c r="A28" s="251" t="s">
        <v>13</v>
      </c>
      <c r="B28" s="321"/>
      <c r="C28" s="88">
        <f>'アルミ(月別集計)'!C28+'亜鉛(月別集計)'!C28+'その他(月別集計)'!C28</f>
        <v>80121.684999999998</v>
      </c>
      <c r="D28" s="88">
        <f>'アルミ(月別集計)'!D28+'亜鉛(月別集計)'!D28+'その他(月別集計)'!D28</f>
        <v>61776.75</v>
      </c>
      <c r="E28" s="89">
        <f>'アルミ(月別集計)'!E28+'亜鉛(月別集計)'!E28</f>
        <v>25051.462</v>
      </c>
      <c r="F28" s="322"/>
      <c r="G28" s="322"/>
      <c r="H28" s="322"/>
      <c r="I28" s="322"/>
      <c r="J28" s="322"/>
      <c r="K28" s="322"/>
      <c r="L28" s="370">
        <v>71666</v>
      </c>
      <c r="M28" s="371">
        <v>52968</v>
      </c>
      <c r="N28" s="322"/>
      <c r="O28" s="322"/>
      <c r="P28" s="322"/>
      <c r="Q28" s="322"/>
      <c r="R28" s="322"/>
      <c r="S28" s="314"/>
      <c r="T28" s="318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</row>
    <row r="29" spans="1:33" s="317" customFormat="1" x14ac:dyDescent="0.2">
      <c r="A29" s="316" t="s">
        <v>104</v>
      </c>
      <c r="B29" s="84"/>
      <c r="C29" s="73">
        <f>'アルミ(月別集計)'!C29+'亜鉛(月別集計)'!C29+'その他(月別集計)'!C29</f>
        <v>73939.163</v>
      </c>
      <c r="D29" s="73">
        <f>'アルミ(月別集計)'!D29+'亜鉛(月別集計)'!D29+'その他(月別集計)'!D29</f>
        <v>58263.693999999996</v>
      </c>
      <c r="E29" s="75">
        <f>'アルミ(月別集計)'!E29+'亜鉛(月別集計)'!E29</f>
        <v>22864.925000000003</v>
      </c>
      <c r="F29" s="95"/>
      <c r="G29" s="95"/>
      <c r="H29" s="95"/>
      <c r="I29" s="95"/>
      <c r="J29" s="95"/>
      <c r="K29" s="95"/>
      <c r="L29" s="372">
        <v>65929</v>
      </c>
      <c r="M29" s="373">
        <v>49816</v>
      </c>
      <c r="N29" s="95"/>
      <c r="O29" s="95"/>
      <c r="P29" s="95"/>
      <c r="Q29" s="95"/>
      <c r="R29" s="95"/>
      <c r="S29" s="138"/>
      <c r="T29" s="318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</row>
    <row r="30" spans="1:33" s="92" customFormat="1" x14ac:dyDescent="0.2">
      <c r="A30" s="271" t="s">
        <v>17</v>
      </c>
      <c r="B30" s="272"/>
      <c r="C30" s="279">
        <f>SUM(C18:C29)</f>
        <v>906801.37699999986</v>
      </c>
      <c r="D30" s="280">
        <f>SUM(D18:D29)</f>
        <v>693539.81800000009</v>
      </c>
      <c r="E30" s="281">
        <f>SUM(E18:E29)</f>
        <v>285172.58899999998</v>
      </c>
      <c r="F30" s="279"/>
      <c r="G30" s="279"/>
      <c r="H30" s="279"/>
      <c r="I30" s="279"/>
      <c r="J30" s="279"/>
      <c r="K30" s="279"/>
      <c r="L30" s="279">
        <f>SUM(L18:L29)</f>
        <v>808930</v>
      </c>
      <c r="M30" s="279">
        <f>SUM(M18:M29)</f>
        <v>593389</v>
      </c>
      <c r="N30" s="279"/>
      <c r="O30" s="279" t="s">
        <v>57</v>
      </c>
      <c r="P30" s="279" t="s">
        <v>58</v>
      </c>
      <c r="Q30" s="279"/>
      <c r="R30" s="279" t="s">
        <v>57</v>
      </c>
      <c r="S30" s="280" t="s">
        <v>58</v>
      </c>
      <c r="T30"/>
      <c r="V30" s="102"/>
      <c r="W30" s="344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100" t="s">
        <v>67</v>
      </c>
      <c r="C31" s="35">
        <f t="shared" ref="C31:M31" si="0">C17</f>
        <v>961948.91099999985</v>
      </c>
      <c r="D31" s="35">
        <f t="shared" si="0"/>
        <v>718431.82000000007</v>
      </c>
      <c r="E31" s="37">
        <f t="shared" si="0"/>
        <v>302949.14200000005</v>
      </c>
      <c r="F31" s="35"/>
      <c r="G31" s="35"/>
      <c r="H31" s="35"/>
      <c r="I31" s="35"/>
      <c r="J31" s="35"/>
      <c r="K31" s="35"/>
      <c r="L31" s="35">
        <f t="shared" si="0"/>
        <v>850654.38199999998</v>
      </c>
      <c r="M31" s="35">
        <f t="shared" si="0"/>
        <v>610700.31700000004</v>
      </c>
      <c r="N31" s="35"/>
      <c r="O31" s="35"/>
      <c r="P31" s="35"/>
      <c r="Q31" s="35"/>
      <c r="R31" s="35"/>
      <c r="S31" s="36"/>
      <c r="V31" s="102"/>
    </row>
    <row r="32" spans="1:33" s="92" customFormat="1" x14ac:dyDescent="0.2">
      <c r="A32" s="271" t="s">
        <v>15</v>
      </c>
      <c r="B32" s="272"/>
      <c r="C32" s="273">
        <f>C30/$C$30</f>
        <v>1</v>
      </c>
      <c r="D32" s="274">
        <f>D30/$D$30</f>
        <v>1</v>
      </c>
      <c r="E32" s="273">
        <f>E30/$C$30</f>
        <v>0.31448186585627563</v>
      </c>
      <c r="F32" s="275"/>
      <c r="G32" s="273"/>
      <c r="H32" s="273"/>
      <c r="I32" s="273"/>
      <c r="J32" s="273"/>
      <c r="K32" s="273"/>
      <c r="L32" s="273">
        <f>L30/$C$30</f>
        <v>0.89206966433620682</v>
      </c>
      <c r="M32" s="273">
        <f>M30/$D$30</f>
        <v>0.8555947107855888</v>
      </c>
      <c r="N32" s="272"/>
      <c r="O32" s="273" t="s">
        <v>57</v>
      </c>
      <c r="P32" s="273" t="s">
        <v>57</v>
      </c>
      <c r="Q32" s="272"/>
      <c r="R32" s="273" t="s">
        <v>57</v>
      </c>
      <c r="S32" s="274" t="s">
        <v>57</v>
      </c>
      <c r="T32"/>
      <c r="V32" s="102"/>
      <c r="W32"/>
      <c r="X32"/>
      <c r="Y32"/>
      <c r="Z32"/>
      <c r="AA32"/>
      <c r="AB32"/>
      <c r="AC32"/>
      <c r="AD32"/>
      <c r="AE32"/>
      <c r="AF32"/>
      <c r="AG32"/>
    </row>
    <row r="33" spans="1:22" x14ac:dyDescent="0.2">
      <c r="A33" s="127" t="s">
        <v>16</v>
      </c>
      <c r="B33" s="128"/>
      <c r="C33" s="39">
        <f>C30/C31</f>
        <v>0.94267103650788375</v>
      </c>
      <c r="D33" s="40">
        <f>D30/D31</f>
        <v>0.96535231137173183</v>
      </c>
      <c r="E33" s="41">
        <f>E30/E31</f>
        <v>0.94132165919783306</v>
      </c>
      <c r="F33" s="39"/>
      <c r="G33" s="39"/>
      <c r="H33" s="39"/>
      <c r="I33" s="39"/>
      <c r="J33" s="39"/>
      <c r="K33" s="39"/>
      <c r="L33" s="39">
        <f>L30/L31</f>
        <v>0.95095025326043636</v>
      </c>
      <c r="M33" s="39">
        <f>M30/M31</f>
        <v>0.97165333549351995</v>
      </c>
      <c r="N33" s="39"/>
      <c r="O33" s="39" t="s">
        <v>57</v>
      </c>
      <c r="P33" s="39" t="s">
        <v>58</v>
      </c>
      <c r="Q33" s="39"/>
      <c r="R33" s="39" t="s">
        <v>57</v>
      </c>
      <c r="S33" s="40" t="s">
        <v>58</v>
      </c>
      <c r="V33" s="102"/>
    </row>
    <row r="34" spans="1:22" x14ac:dyDescent="0.2">
      <c r="A34" s="93" t="s">
        <v>121</v>
      </c>
      <c r="B34" s="234">
        <v>2025</v>
      </c>
      <c r="C34" s="73">
        <f>'アルミ(月別集計)'!C34+'亜鉛(月別集計)'!C34+'その他(月別集計)'!C34</f>
        <v>73595.008000000002</v>
      </c>
      <c r="D34" s="73">
        <f>'アルミ(月別集計)'!D34+'亜鉛(月別集計)'!D34+'その他(月別集計)'!D34</f>
        <v>58482.547000000006</v>
      </c>
      <c r="E34" s="75">
        <f>'アルミ(月別集計)'!E34+'亜鉛(月別集計)'!E34</f>
        <v>22524.731</v>
      </c>
      <c r="F34" s="123" t="s">
        <v>56</v>
      </c>
      <c r="G34" s="80" t="s">
        <v>55</v>
      </c>
      <c r="H34" s="73"/>
      <c r="I34" s="123" t="s">
        <v>56</v>
      </c>
      <c r="J34" s="80" t="s">
        <v>55</v>
      </c>
      <c r="K34" s="80"/>
      <c r="L34" s="80">
        <f>'アルミ(月別集計)'!L34+'亜鉛(月別集計)'!L34</f>
        <v>65433.866999999998</v>
      </c>
      <c r="M34" s="80">
        <f>'アルミ(月別集計)'!M34+'亜鉛(月別集計)'!M34</f>
        <v>49982.699000000001</v>
      </c>
      <c r="N34" s="84" t="s">
        <v>61</v>
      </c>
      <c r="O34" s="137"/>
      <c r="P34" s="80"/>
      <c r="Q34" s="80"/>
      <c r="R34" s="123" t="s">
        <v>56</v>
      </c>
      <c r="S34" s="138"/>
    </row>
    <row r="35" spans="1:22" x14ac:dyDescent="0.2">
      <c r="A35" s="97" t="s">
        <v>4</v>
      </c>
      <c r="C35" s="35">
        <f>'アルミ(月別集計)'!C35+'亜鉛(月別集計)'!C35+'その他(月別集計)'!C35</f>
        <v>75664.687000000005</v>
      </c>
      <c r="D35" s="35">
        <f>'アルミ(月別集計)'!D35+'亜鉛(月別集計)'!D35+'その他(月別集計)'!D35</f>
        <v>59238.976999999999</v>
      </c>
      <c r="E35" s="37">
        <f>'アルミ(月別集計)'!E35+'亜鉛(月別集計)'!E35</f>
        <v>23677.37</v>
      </c>
      <c r="F35" s="213"/>
      <c r="G35" s="201"/>
      <c r="H35" s="88"/>
      <c r="I35" s="213"/>
      <c r="J35" s="201"/>
      <c r="K35" s="201"/>
      <c r="L35" s="98">
        <f>'アルミ(月別集計)'!L35+'亜鉛(月別集計)'!L35</f>
        <v>67292.751000000004</v>
      </c>
      <c r="M35" s="98">
        <f>'アルミ(月別集計)'!M35+'亜鉛(月別集計)'!M35</f>
        <v>50528.169000000002</v>
      </c>
      <c r="N35" s="102"/>
      <c r="O35" s="101"/>
      <c r="P35" s="201"/>
      <c r="Q35" s="201"/>
      <c r="R35" s="213"/>
      <c r="S35" s="139"/>
    </row>
    <row r="36" spans="1:22" x14ac:dyDescent="0.2">
      <c r="A36" s="93" t="s">
        <v>5</v>
      </c>
      <c r="B36" s="84"/>
      <c r="C36" s="73">
        <f>'アルミ(月別集計)'!C36+'亜鉛(月別集計)'!C36+'その他(月別集計)'!C36</f>
        <v>77431.503000000026</v>
      </c>
      <c r="D36" s="73">
        <f>'アルミ(月別集計)'!D36+'亜鉛(月別集計)'!D36+'その他(月別集計)'!D36</f>
        <v>61021.322999999989</v>
      </c>
      <c r="E36" s="75">
        <f>'アルミ(月別集計)'!E36+'亜鉛(月別集計)'!E36</f>
        <v>24145.808000000001</v>
      </c>
      <c r="F36" s="73"/>
      <c r="G36" s="73"/>
      <c r="H36" s="73"/>
      <c r="I36" s="73"/>
      <c r="J36" s="73"/>
      <c r="K36" s="73"/>
      <c r="L36" s="80">
        <f>'アルミ(月別集計)'!L36+'亜鉛(月別集計)'!L36</f>
        <v>69080.659</v>
      </c>
      <c r="M36" s="80">
        <f>'アルミ(月別集計)'!M36+'亜鉛(月別集計)'!M36</f>
        <v>52261.231999999996</v>
      </c>
      <c r="N36" s="73"/>
      <c r="O36" s="73"/>
      <c r="P36" s="73"/>
      <c r="Q36" s="73"/>
      <c r="R36" s="73"/>
      <c r="S36" s="138"/>
    </row>
    <row r="37" spans="1:22" x14ac:dyDescent="0.2">
      <c r="A37" s="97" t="s">
        <v>6</v>
      </c>
      <c r="C37" s="35">
        <f>'アルミ(月別集計)'!C37+'亜鉛(月別集計)'!C37+'その他(月別集計)'!C37</f>
        <v>73775.247000000003</v>
      </c>
      <c r="D37" s="35">
        <f>'アルミ(月別集計)'!D37+'亜鉛(月別集計)'!D37+'その他(月別集計)'!D37</f>
        <v>58372.504000000001</v>
      </c>
      <c r="E37" s="37">
        <f>'アルミ(月別集計)'!E37+'亜鉛(月別集計)'!E37</f>
        <v>23641.327000000001</v>
      </c>
      <c r="F37" s="35"/>
      <c r="G37" s="35"/>
      <c r="H37" s="35"/>
      <c r="I37" s="35"/>
      <c r="J37" s="35"/>
      <c r="K37" s="35"/>
      <c r="L37" s="98">
        <f>'アルミ(月別集計)'!L37+'亜鉛(月別集計)'!L37</f>
        <v>65692.312000000005</v>
      </c>
      <c r="M37" s="98">
        <f>'アルミ(月別集計)'!M37+'亜鉛(月別集計)'!M37</f>
        <v>49794.35</v>
      </c>
      <c r="N37" s="35"/>
      <c r="O37" s="35"/>
      <c r="P37" s="35"/>
      <c r="Q37" s="35"/>
      <c r="R37" s="35"/>
      <c r="S37" s="139"/>
    </row>
    <row r="38" spans="1:22" x14ac:dyDescent="0.2">
      <c r="A38" s="93" t="s">
        <v>7</v>
      </c>
      <c r="B38" s="84"/>
      <c r="C38" s="73">
        <f>'アルミ(月別集計)'!C38+'亜鉛(月別集計)'!C38+'その他(月別集計)'!C38</f>
        <v>70662.492999999988</v>
      </c>
      <c r="D38" s="73">
        <f>'アルミ(月別集計)'!D38+'亜鉛(月別集計)'!D38+'その他(月別集計)'!D38</f>
        <v>56471.510999999999</v>
      </c>
      <c r="E38" s="75">
        <f>'アルミ(月別集計)'!E38+'亜鉛(月別集計)'!E38</f>
        <v>22208.951000000001</v>
      </c>
      <c r="F38" s="73"/>
      <c r="G38" s="73"/>
      <c r="H38" s="73"/>
      <c r="I38" s="73"/>
      <c r="J38" s="73"/>
      <c r="K38" s="239"/>
      <c r="L38" s="80">
        <f>'アルミ(月別集計)'!L38+'亜鉛(月別集計)'!L38</f>
        <v>63058.595000000001</v>
      </c>
      <c r="M38" s="80">
        <f>'アルミ(月別集計)'!M38+'亜鉛(月別集計)'!M38</f>
        <v>48340.652000000002</v>
      </c>
      <c r="N38" s="73"/>
      <c r="O38" s="73"/>
      <c r="P38" s="73"/>
      <c r="Q38" s="73"/>
      <c r="R38" s="73"/>
      <c r="S38" s="138"/>
    </row>
    <row r="39" spans="1:22" x14ac:dyDescent="0.2">
      <c r="A39" s="97" t="s">
        <v>8</v>
      </c>
      <c r="C39" s="35">
        <f>'アルミ(月別集計)'!C39+'亜鉛(月別集計)'!C39+'その他(月別集計)'!C39</f>
        <v>77885.335000000006</v>
      </c>
      <c r="D39" s="35">
        <f>'アルミ(月別集計)'!D39+'亜鉛(月別集計)'!D39+'その他(月別集計)'!D39</f>
        <v>61986.75</v>
      </c>
      <c r="E39" s="37">
        <f>'アルミ(月別集計)'!E39+'亜鉛(月別集計)'!E39</f>
        <v>24754.625</v>
      </c>
      <c r="F39" s="35"/>
      <c r="G39" s="35"/>
      <c r="H39" s="35"/>
      <c r="I39" s="35"/>
      <c r="J39" s="35"/>
      <c r="K39" s="35"/>
      <c r="L39" s="98">
        <f>'アルミ(月別集計)'!L39+'亜鉛(月別集計)'!L39</f>
        <v>69733.58600000001</v>
      </c>
      <c r="M39" s="98">
        <f>'アルミ(月別集計)'!M39+'亜鉛(月別集計)'!M39</f>
        <v>53376.04</v>
      </c>
      <c r="N39" s="35"/>
      <c r="O39" s="35"/>
      <c r="P39" s="35"/>
      <c r="Q39" s="35"/>
      <c r="R39" s="35"/>
      <c r="S39" s="139"/>
    </row>
    <row r="40" spans="1:22" x14ac:dyDescent="0.2">
      <c r="A40" s="93" t="s">
        <v>9</v>
      </c>
      <c r="B40" s="241"/>
      <c r="C40" s="73">
        <f>'アルミ(月別集計)'!C40+'亜鉛(月別集計)'!C40+'その他(月別集計)'!C40</f>
        <v>83366.402000000002</v>
      </c>
      <c r="D40" s="73">
        <f>'アルミ(月別集計)'!D40+'亜鉛(月別集計)'!D40+'その他(月別集計)'!D40</f>
        <v>66138.02</v>
      </c>
      <c r="E40" s="75">
        <f>'アルミ(月別集計)'!E40+'亜鉛(月別集計)'!E40</f>
        <v>26561.796000000002</v>
      </c>
      <c r="F40" s="73"/>
      <c r="G40" s="73"/>
      <c r="H40" s="73"/>
      <c r="I40" s="245"/>
      <c r="J40" s="239"/>
      <c r="K40" s="239"/>
      <c r="L40" s="80">
        <f>'アルミ(月別集計)'!L40+'亜鉛(月別集計)'!L40</f>
        <v>74837.63900000001</v>
      </c>
      <c r="M40" s="80">
        <f>'アルミ(月別集計)'!M40+'亜鉛(月別集計)'!M40</f>
        <v>56986.414000000004</v>
      </c>
      <c r="N40" s="73"/>
      <c r="O40" s="73"/>
      <c r="P40" s="73"/>
      <c r="Q40" s="73"/>
      <c r="R40" s="73"/>
      <c r="S40" s="138"/>
    </row>
    <row r="41" spans="1:22" x14ac:dyDescent="0.2">
      <c r="A41" s="97" t="s">
        <v>10</v>
      </c>
      <c r="C41" s="35">
        <f>'アルミ(月別集計)'!C41+'亜鉛(月別集計)'!C41+'その他(月別集計)'!C41</f>
        <v>58871.428</v>
      </c>
      <c r="D41" s="35">
        <f>'アルミ(月別集計)'!D41+'亜鉛(月別集計)'!D41+'その他(月別集計)'!D41</f>
        <v>47405.37</v>
      </c>
      <c r="E41" s="37">
        <f>'アルミ(月別集計)'!E41+'亜鉛(月別集計)'!E41</f>
        <v>17907.865999999998</v>
      </c>
      <c r="F41" s="35"/>
      <c r="G41" s="35"/>
      <c r="H41" s="35"/>
      <c r="I41" s="35"/>
      <c r="J41" s="35"/>
      <c r="K41" s="35"/>
      <c r="L41" s="98">
        <f>'アルミ(月別集計)'!L41+'亜鉛(月別集計)'!L41</f>
        <v>52512.172999999995</v>
      </c>
      <c r="M41" s="98">
        <f>'アルミ(月別集計)'!M41+'亜鉛(月別集計)'!M41</f>
        <v>40303.402999999998</v>
      </c>
      <c r="N41" s="35"/>
      <c r="O41" s="35"/>
      <c r="P41" s="35"/>
      <c r="Q41" s="35"/>
      <c r="R41" s="35"/>
      <c r="S41" s="139"/>
    </row>
    <row r="42" spans="1:22" x14ac:dyDescent="0.2">
      <c r="A42" s="93" t="s">
        <v>11</v>
      </c>
      <c r="B42" s="246"/>
      <c r="C42" s="73">
        <f>'アルミ(月別集計)'!C42+'亜鉛(月別集計)'!C42+'その他(月別集計)'!C42</f>
        <v>0</v>
      </c>
      <c r="D42" s="73">
        <f>'アルミ(月別集計)'!D42+'亜鉛(月別集計)'!D42+'その他(月別集計)'!D42</f>
        <v>0</v>
      </c>
      <c r="E42" s="75">
        <f>'アルミ(月別集計)'!E42+'亜鉛(月別集計)'!E42</f>
        <v>0</v>
      </c>
      <c r="F42" s="73"/>
      <c r="G42" s="73"/>
      <c r="H42" s="73"/>
      <c r="I42" s="73"/>
      <c r="J42" s="73"/>
      <c r="K42" s="73"/>
      <c r="L42" s="80">
        <f>'アルミ(月別集計)'!L42+'亜鉛(月別集計)'!L42</f>
        <v>0</v>
      </c>
      <c r="M42" s="80">
        <f>'アルミ(月別集計)'!M42+'亜鉛(月別集計)'!M42</f>
        <v>0</v>
      </c>
      <c r="N42" s="73"/>
      <c r="O42" s="73"/>
      <c r="P42" s="73"/>
      <c r="Q42" s="73"/>
      <c r="R42" s="73"/>
      <c r="S42" s="138"/>
    </row>
    <row r="43" spans="1:22" x14ac:dyDescent="0.2">
      <c r="A43" s="97" t="s">
        <v>12</v>
      </c>
      <c r="C43" s="35">
        <f>'アルミ(月別集計)'!C43+'亜鉛(月別集計)'!C43+'その他(月別集計)'!C43</f>
        <v>0</v>
      </c>
      <c r="D43" s="35">
        <f>'アルミ(月別集計)'!D43+'亜鉛(月別集計)'!D43+'その他(月別集計)'!D43</f>
        <v>0</v>
      </c>
      <c r="E43" s="37">
        <f>'アルミ(月別集計)'!E43+'亜鉛(月別集計)'!E43</f>
        <v>0</v>
      </c>
      <c r="F43" s="94"/>
      <c r="G43" s="94"/>
      <c r="H43" s="94"/>
      <c r="I43" s="94"/>
      <c r="J43" s="94"/>
      <c r="K43" s="94"/>
      <c r="L43" s="98">
        <f>'アルミ(月別集計)'!L43+'亜鉛(月別集計)'!L43</f>
        <v>0</v>
      </c>
      <c r="M43" s="98">
        <f>'アルミ(月別集計)'!M43+'亜鉛(月別集計)'!M43</f>
        <v>0</v>
      </c>
      <c r="N43" s="94"/>
      <c r="O43" s="94"/>
      <c r="P43" s="94"/>
      <c r="Q43" s="94"/>
      <c r="R43" s="94"/>
      <c r="S43" s="139"/>
    </row>
    <row r="44" spans="1:22" x14ac:dyDescent="0.2">
      <c r="A44" s="250" t="s">
        <v>13</v>
      </c>
      <c r="B44" s="249"/>
      <c r="C44" s="73">
        <f>'アルミ(月別集計)'!C44+'亜鉛(月別集計)'!C44+'その他(月別集計)'!C44</f>
        <v>0</v>
      </c>
      <c r="D44" s="73">
        <f>'アルミ(月別集計)'!D44+'亜鉛(月別集計)'!D44+'その他(月別集計)'!D44</f>
        <v>0</v>
      </c>
      <c r="E44" s="75">
        <f>'アルミ(月別集計)'!E44+'亜鉛(月別集計)'!E44</f>
        <v>0</v>
      </c>
      <c r="F44" s="95"/>
      <c r="G44" s="95"/>
      <c r="H44" s="95"/>
      <c r="I44" s="95"/>
      <c r="J44" s="95"/>
      <c r="K44" s="95"/>
      <c r="L44" s="80">
        <f>'アルミ(月別集計)'!L44+'亜鉛(月別集計)'!L44</f>
        <v>0</v>
      </c>
      <c r="M44" s="80">
        <f>'アルミ(月別集計)'!M44+'亜鉛(月別集計)'!M44</f>
        <v>0</v>
      </c>
      <c r="N44" s="95"/>
      <c r="O44" s="95"/>
      <c r="P44" s="95"/>
      <c r="Q44" s="95"/>
      <c r="R44" s="95"/>
      <c r="S44" s="138"/>
    </row>
    <row r="45" spans="1:22" x14ac:dyDescent="0.2">
      <c r="A45" s="251" t="s">
        <v>104</v>
      </c>
      <c r="C45" s="35">
        <f>'アルミ(月別集計)'!C45+'亜鉛(月別集計)'!C45+'その他(月別集計)'!C45</f>
        <v>0</v>
      </c>
      <c r="D45" s="35">
        <f>'アルミ(月別集計)'!D45+'亜鉛(月別集計)'!D45+'その他(月別集計)'!D45</f>
        <v>0</v>
      </c>
      <c r="E45" s="37">
        <f>'アルミ(月別集計)'!E45+'亜鉛(月別集計)'!E45</f>
        <v>0</v>
      </c>
      <c r="F45" s="94"/>
      <c r="G45" s="94"/>
      <c r="H45" s="94"/>
      <c r="I45" s="94"/>
      <c r="J45" s="94"/>
      <c r="K45" s="94"/>
      <c r="L45" s="98">
        <f>'アルミ(月別集計)'!L45+'亜鉛(月別集計)'!L45</f>
        <v>0</v>
      </c>
      <c r="M45" s="98">
        <f>'アルミ(月別集計)'!M45+'亜鉛(月別集計)'!M45</f>
        <v>0</v>
      </c>
      <c r="N45" s="94"/>
      <c r="O45" s="94"/>
      <c r="P45" s="94"/>
      <c r="Q45" s="94"/>
      <c r="R45" s="94"/>
      <c r="S45" s="139"/>
    </row>
    <row r="46" spans="1:22" ht="15.6" customHeight="1" x14ac:dyDescent="0.2">
      <c r="A46" s="271" t="s">
        <v>17</v>
      </c>
      <c r="B46" s="272"/>
      <c r="C46" s="279">
        <f>SUM(C34:C45)</f>
        <v>591252.103</v>
      </c>
      <c r="D46" s="280">
        <f>SUM(D34:D45)</f>
        <v>469117.00200000004</v>
      </c>
      <c r="E46" s="281">
        <f>SUM(E34:E45)</f>
        <v>185422.47400000002</v>
      </c>
      <c r="F46" s="279"/>
      <c r="G46" s="279"/>
      <c r="H46" s="279"/>
      <c r="I46" s="279"/>
      <c r="J46" s="279"/>
      <c r="K46" s="279"/>
      <c r="L46" s="279">
        <f>SUM(L34:L45)</f>
        <v>527641.58200000005</v>
      </c>
      <c r="M46" s="279">
        <f>SUM(M34:M45)</f>
        <v>401572.95899999997</v>
      </c>
      <c r="N46" s="279"/>
      <c r="O46" s="279" t="s">
        <v>57</v>
      </c>
      <c r="P46" s="279" t="s">
        <v>58</v>
      </c>
      <c r="Q46" s="279"/>
      <c r="R46" s="279" t="s">
        <v>57</v>
      </c>
      <c r="S46" s="280" t="s">
        <v>58</v>
      </c>
    </row>
    <row r="47" spans="1:22" x14ac:dyDescent="0.2">
      <c r="A47" s="100" t="s">
        <v>67</v>
      </c>
      <c r="C47" s="35">
        <f>SUM(C18:C25)</f>
        <v>589931.75900000008</v>
      </c>
      <c r="D47" s="35">
        <f t="shared" ref="D47:E47" si="1">SUM(D18:D25)</f>
        <v>448931.56800000003</v>
      </c>
      <c r="E47" s="37">
        <f t="shared" si="1"/>
        <v>184789.41399999999</v>
      </c>
      <c r="F47" s="35"/>
      <c r="G47" s="35"/>
      <c r="H47" s="35"/>
      <c r="I47" s="35"/>
      <c r="J47" s="35"/>
      <c r="K47" s="35"/>
      <c r="L47" s="35">
        <f>SUM(L18:L25)</f>
        <v>525454</v>
      </c>
      <c r="M47" s="35">
        <f>SUM(M18:M25)</f>
        <v>383494</v>
      </c>
      <c r="N47" s="35"/>
      <c r="O47" s="35"/>
      <c r="P47" s="35"/>
      <c r="Q47" s="35"/>
      <c r="R47" s="35"/>
      <c r="S47" s="35"/>
    </row>
    <row r="48" spans="1:22" x14ac:dyDescent="0.2">
      <c r="A48" s="271" t="s">
        <v>15</v>
      </c>
      <c r="B48" s="272"/>
      <c r="C48" s="273">
        <f>C46/$C$46</f>
        <v>1</v>
      </c>
      <c r="D48" s="274">
        <f>D46/$D$46</f>
        <v>1</v>
      </c>
      <c r="E48" s="276">
        <f>E46/$C$46</f>
        <v>0.31360983421313937</v>
      </c>
      <c r="F48" s="273"/>
      <c r="G48" s="273"/>
      <c r="H48" s="273"/>
      <c r="I48" s="273"/>
      <c r="J48" s="273"/>
      <c r="K48" s="273"/>
      <c r="L48" s="273">
        <f>L46/$C$46</f>
        <v>0.89241387780738268</v>
      </c>
      <c r="M48" s="273">
        <f>M46/$D$46</f>
        <v>0.85601876991872472</v>
      </c>
      <c r="N48" s="272"/>
      <c r="O48" s="273" t="s">
        <v>22</v>
      </c>
      <c r="P48" s="273" t="s">
        <v>22</v>
      </c>
      <c r="Q48" s="272"/>
      <c r="R48" s="273" t="s">
        <v>22</v>
      </c>
      <c r="S48" s="274" t="s">
        <v>22</v>
      </c>
    </row>
    <row r="49" spans="1:19" x14ac:dyDescent="0.2">
      <c r="A49" s="127" t="s">
        <v>16</v>
      </c>
      <c r="B49" s="128"/>
      <c r="C49" s="39">
        <f>C46/C47</f>
        <v>1.0022381300546321</v>
      </c>
      <c r="D49" s="39">
        <f>D46/D47</f>
        <v>1.0449632760064671</v>
      </c>
      <c r="E49" s="41">
        <f>E46/E47</f>
        <v>1.0034258455952463</v>
      </c>
      <c r="F49" s="39"/>
      <c r="G49" s="39"/>
      <c r="H49" s="39"/>
      <c r="I49" s="39"/>
      <c r="J49" s="39"/>
      <c r="K49" s="39"/>
      <c r="L49" s="39">
        <f>L46/L47</f>
        <v>1.0041632226607848</v>
      </c>
      <c r="M49" s="39">
        <f>M46/M47</f>
        <v>1.0471427427808517</v>
      </c>
      <c r="N49" s="39"/>
      <c r="O49" s="39" t="s">
        <v>22</v>
      </c>
      <c r="P49" s="39" t="s">
        <v>22</v>
      </c>
      <c r="Q49" s="39"/>
      <c r="R49" s="39" t="s">
        <v>22</v>
      </c>
      <c r="S49" s="40" t="s">
        <v>22</v>
      </c>
    </row>
    <row r="50" spans="1:19" ht="12.6" customHeight="1" x14ac:dyDescent="0.2">
      <c r="A50" s="67" t="s">
        <v>80</v>
      </c>
      <c r="B50" s="67"/>
      <c r="D50" s="67"/>
      <c r="E50" s="67" t="s">
        <v>91</v>
      </c>
    </row>
    <row r="51" spans="1:19" hidden="1" x14ac:dyDescent="0.2">
      <c r="A51" s="67" t="s">
        <v>96</v>
      </c>
    </row>
    <row r="52" spans="1:19" x14ac:dyDescent="0.2">
      <c r="A52" s="247" t="s">
        <v>122</v>
      </c>
      <c r="C52" s="340">
        <v>59245.667000000001</v>
      </c>
    </row>
    <row r="53" spans="1:19" x14ac:dyDescent="0.2">
      <c r="E53" s="35"/>
    </row>
    <row r="54" spans="1:19" x14ac:dyDescent="0.2">
      <c r="C54" s="242"/>
      <c r="D54" s="242"/>
      <c r="F54" s="35"/>
    </row>
    <row r="55" spans="1:19" x14ac:dyDescent="0.2">
      <c r="C55" s="243"/>
      <c r="D55" s="283"/>
      <c r="F55" s="35"/>
    </row>
    <row r="56" spans="1:19" x14ac:dyDescent="0.2">
      <c r="C56" s="244"/>
      <c r="D56" s="283"/>
      <c r="F56" s="35"/>
    </row>
    <row r="57" spans="1:19" x14ac:dyDescent="0.2">
      <c r="C57" s="35"/>
      <c r="D57" s="35"/>
    </row>
    <row r="76" spans="6:7" x14ac:dyDescent="0.2">
      <c r="F76" s="66"/>
      <c r="G76" s="66"/>
    </row>
  </sheetData>
  <phoneticPr fontId="2"/>
  <pageMargins left="0.62" right="0.15748031496062992" top="0.39370078740157483" bottom="0.55118110236220474" header="0.43307086614173229" footer="0.59055118110236227"/>
  <pageSetup paperSize="9" scale="74" orientation="landscape" r:id="rId1"/>
  <headerFooter alignWithMargins="0"/>
  <colBreaks count="1" manualBreakCount="1">
    <brk id="19" max="51" man="1"/>
  </colBreaks>
  <ignoredErrors>
    <ignoredError sqref="L30:M30 L47:M47" formulaRange="1"/>
    <ignoredError sqref="D48 D3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1A535-0655-477C-8A64-1CF445620F33}">
  <sheetPr codeName="Sheet9">
    <pageSetUpPr fitToPage="1"/>
  </sheetPr>
  <dimension ref="A1:AA48"/>
  <sheetViews>
    <sheetView view="pageBreakPreview" zoomScale="60" zoomScaleNormal="90" workbookViewId="0">
      <selection activeCell="J30" sqref="J30"/>
    </sheetView>
  </sheetViews>
  <sheetFormatPr defaultRowHeight="13.2" x14ac:dyDescent="0.2"/>
  <cols>
    <col min="1" max="1" width="12.44140625" customWidth="1"/>
    <col min="2" max="2" width="8.6640625" customWidth="1"/>
    <col min="3" max="3" width="6.109375" customWidth="1"/>
    <col min="4" max="4" width="8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7" max="17" width="6.109375" customWidth="1"/>
    <col min="19" max="19" width="6.109375" customWidth="1"/>
    <col min="21" max="21" width="6.109375" customWidth="1"/>
    <col min="23" max="23" width="6.109375" customWidth="1"/>
    <col min="25" max="25" width="6.10937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32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'その他(月別集計)'!A18</f>
        <v>令和6年１月</v>
      </c>
      <c r="B6" s="48">
        <f>+'その他(月別集計)'!C18</f>
        <v>189.63900000000001</v>
      </c>
      <c r="C6" s="63">
        <v>0.82859190191769094</v>
      </c>
      <c r="D6" s="48">
        <f>+'その他(月別集計)'!D18</f>
        <v>250.77600000000001</v>
      </c>
      <c r="E6" s="63">
        <v>1.0343496337358939</v>
      </c>
      <c r="F6" s="141" t="s">
        <v>56</v>
      </c>
      <c r="G6" s="142" t="s">
        <v>60</v>
      </c>
      <c r="H6" s="123" t="s">
        <v>56</v>
      </c>
      <c r="I6" s="143" t="s">
        <v>60</v>
      </c>
      <c r="J6" s="123" t="s">
        <v>56</v>
      </c>
      <c r="K6" s="143" t="s">
        <v>60</v>
      </c>
      <c r="L6" s="141" t="s">
        <v>56</v>
      </c>
      <c r="M6" s="143" t="s">
        <v>60</v>
      </c>
      <c r="N6" s="123" t="s">
        <v>56</v>
      </c>
      <c r="O6" s="142" t="s">
        <v>60</v>
      </c>
      <c r="P6" s="123" t="s">
        <v>56</v>
      </c>
      <c r="Q6" s="143" t="s">
        <v>60</v>
      </c>
      <c r="R6" s="123" t="s">
        <v>56</v>
      </c>
      <c r="S6" s="143" t="s">
        <v>60</v>
      </c>
      <c r="T6" s="141" t="s">
        <v>56</v>
      </c>
      <c r="U6" s="143" t="s">
        <v>60</v>
      </c>
      <c r="V6" s="123" t="s">
        <v>56</v>
      </c>
      <c r="W6" s="142" t="s">
        <v>60</v>
      </c>
      <c r="X6" s="123" t="s">
        <v>56</v>
      </c>
      <c r="Y6" s="143" t="s">
        <v>60</v>
      </c>
      <c r="Z6" s="123" t="s">
        <v>56</v>
      </c>
      <c r="AA6" s="142" t="s">
        <v>60</v>
      </c>
    </row>
    <row r="7" spans="1:27" ht="14.4" customHeight="1" x14ac:dyDescent="0.2">
      <c r="A7" s="105" t="str">
        <f>'その他(月別集計)'!A19</f>
        <v>２月</v>
      </c>
      <c r="B7" s="35">
        <f>+'その他(月別集計)'!C19</f>
        <v>169.97</v>
      </c>
      <c r="C7" s="64">
        <v>0.78596663213968632</v>
      </c>
      <c r="D7" s="35">
        <f>+'その他(月別集計)'!D19</f>
        <v>236.10300000000001</v>
      </c>
      <c r="E7" s="64">
        <v>0.93956385053125879</v>
      </c>
      <c r="F7" s="47"/>
      <c r="G7" s="36"/>
      <c r="H7" s="35"/>
      <c r="I7" s="144"/>
      <c r="J7" s="35"/>
      <c r="K7" s="145"/>
      <c r="L7" s="35"/>
      <c r="M7" s="144"/>
      <c r="N7" s="35"/>
      <c r="O7" s="145"/>
      <c r="P7" s="35"/>
      <c r="Q7" s="144"/>
      <c r="R7" s="35"/>
      <c r="S7" s="145"/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'その他(月別集計)'!A20</f>
        <v>３月</v>
      </c>
      <c r="B8" s="48">
        <f>+'その他(月別集計)'!C20</f>
        <v>190.19399999999999</v>
      </c>
      <c r="C8" s="63">
        <v>0.83597716154383739</v>
      </c>
      <c r="D8" s="48">
        <f>+'その他(月別集計)'!D20</f>
        <v>239.25700000000001</v>
      </c>
      <c r="E8" s="63">
        <v>0.92035374400873982</v>
      </c>
      <c r="F8" s="146"/>
      <c r="G8" s="53"/>
      <c r="H8" s="48"/>
      <c r="I8" s="147"/>
      <c r="J8" s="48"/>
      <c r="K8" s="148"/>
      <c r="L8" s="48"/>
      <c r="M8" s="147"/>
      <c r="N8" s="48"/>
      <c r="O8" s="148"/>
      <c r="P8" s="48"/>
      <c r="Q8" s="147"/>
      <c r="R8" s="48"/>
      <c r="S8" s="148"/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'その他(月別集計)'!A21</f>
        <v>４月</v>
      </c>
      <c r="B9" s="35">
        <f>+'その他(月別集計)'!C21</f>
        <v>192.238</v>
      </c>
      <c r="C9" s="64">
        <v>0.84317870802484296</v>
      </c>
      <c r="D9" s="35">
        <f>+'その他(月別集計)'!D21</f>
        <v>254.30199999999999</v>
      </c>
      <c r="E9" s="64">
        <v>0.94650061784454143</v>
      </c>
      <c r="F9" s="47"/>
      <c r="G9" s="36"/>
      <c r="H9" s="35"/>
      <c r="I9" s="144"/>
      <c r="J9" s="35"/>
      <c r="K9" s="145"/>
      <c r="L9" s="35"/>
      <c r="M9" s="144"/>
      <c r="N9" s="35"/>
      <c r="O9" s="145"/>
      <c r="P9" s="35"/>
      <c r="Q9" s="144"/>
      <c r="R9" s="35"/>
      <c r="S9" s="145"/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'その他(月別集計)'!A22</f>
        <v>５月</v>
      </c>
      <c r="B10" s="48">
        <f>+'その他(月別集計)'!C22</f>
        <v>191.095</v>
      </c>
      <c r="C10" s="63">
        <v>0.89963044041145868</v>
      </c>
      <c r="D10" s="48">
        <f>+'その他(月別集計)'!D22</f>
        <v>239.059</v>
      </c>
      <c r="E10" s="63">
        <v>0.94260963511478069</v>
      </c>
      <c r="F10" s="146"/>
      <c r="G10" s="53"/>
      <c r="H10" s="48"/>
      <c r="I10" s="147"/>
      <c r="J10" s="48"/>
      <c r="K10" s="148"/>
      <c r="L10" s="48"/>
      <c r="M10" s="147"/>
      <c r="N10" s="48"/>
      <c r="O10" s="148"/>
      <c r="P10" s="48"/>
      <c r="Q10" s="147"/>
      <c r="R10" s="48"/>
      <c r="S10" s="148"/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'その他(月別集計)'!A23</f>
        <v>６月</v>
      </c>
      <c r="B11" s="35">
        <f>+'その他(月別集計)'!C23</f>
        <v>198.60599999999999</v>
      </c>
      <c r="C11" s="64">
        <v>0.85005136106831025</v>
      </c>
      <c r="D11" s="35">
        <f>+'その他(月別集計)'!D23</f>
        <v>246.18299999999999</v>
      </c>
      <c r="E11" s="64">
        <v>0.94808655834678013</v>
      </c>
      <c r="F11" s="47"/>
      <c r="G11" s="36"/>
      <c r="H11" s="35"/>
      <c r="I11" s="144"/>
      <c r="J11" s="35"/>
      <c r="K11" s="145"/>
      <c r="L11" s="35"/>
      <c r="M11" s="144"/>
      <c r="N11" s="35"/>
      <c r="O11" s="145"/>
      <c r="P11" s="35"/>
      <c r="Q11" s="144"/>
      <c r="R11" s="35"/>
      <c r="S11" s="145"/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'その他(月別集計)'!A24</f>
        <v>７月</v>
      </c>
      <c r="B12" s="48">
        <f>+'その他(月別集計)'!C24</f>
        <v>231.233</v>
      </c>
      <c r="C12" s="63">
        <v>0.99005377725256472</v>
      </c>
      <c r="D12" s="48">
        <f>+'その他(月別集計)'!D24</f>
        <v>251.374</v>
      </c>
      <c r="E12" s="63">
        <v>0.9164066145590295</v>
      </c>
      <c r="F12" s="146"/>
      <c r="G12" s="53"/>
      <c r="H12" s="48"/>
      <c r="I12" s="147"/>
      <c r="J12" s="48"/>
      <c r="K12" s="148"/>
      <c r="L12" s="48"/>
      <c r="M12" s="147"/>
      <c r="N12" s="48"/>
      <c r="O12" s="148"/>
      <c r="P12" s="48"/>
      <c r="Q12" s="147"/>
      <c r="R12" s="48"/>
      <c r="S12" s="148"/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'その他(月別集計)'!A25</f>
        <v>８月</v>
      </c>
      <c r="B13" s="35">
        <f>+'その他(月別集計)'!C25</f>
        <v>166.28100000000001</v>
      </c>
      <c r="C13" s="64">
        <v>0.72273462220522278</v>
      </c>
      <c r="D13" s="35">
        <f>+'その他(月別集計)'!D25</f>
        <v>205.98099999999999</v>
      </c>
      <c r="E13" s="64">
        <v>0.65716035872779888</v>
      </c>
      <c r="F13" s="47"/>
      <c r="G13" s="36"/>
      <c r="H13" s="35"/>
      <c r="I13" s="144"/>
      <c r="J13" s="35"/>
      <c r="K13" s="145"/>
      <c r="L13" s="35"/>
      <c r="M13" s="144"/>
      <c r="N13" s="35"/>
      <c r="O13" s="145"/>
      <c r="P13" s="35"/>
      <c r="Q13" s="144"/>
      <c r="R13" s="35"/>
      <c r="S13" s="145"/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'その他(月別集計)'!A26</f>
        <v>９月</v>
      </c>
      <c r="B14" s="48">
        <f>+'その他(月別集計)'!C26</f>
        <v>203.51599999999999</v>
      </c>
      <c r="C14" s="63">
        <v>0.85670747108050305</v>
      </c>
      <c r="D14" s="48">
        <f>+'その他(月別集計)'!D26</f>
        <v>227.655</v>
      </c>
      <c r="E14" s="63">
        <v>0.82450536197398872</v>
      </c>
      <c r="F14" s="146"/>
      <c r="G14" s="53"/>
      <c r="H14" s="48"/>
      <c r="I14" s="147"/>
      <c r="J14" s="48"/>
      <c r="K14" s="148"/>
      <c r="L14" s="48"/>
      <c r="M14" s="147"/>
      <c r="N14" s="48"/>
      <c r="O14" s="148"/>
      <c r="P14" s="48"/>
      <c r="Q14" s="147"/>
      <c r="R14" s="48"/>
      <c r="S14" s="148"/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'その他(月別集計)'!A27</f>
        <v>１０月</v>
      </c>
      <c r="B15" s="35">
        <f>+'その他(月別集計)'!C27</f>
        <v>192.68299999999999</v>
      </c>
      <c r="C15" s="64">
        <v>0.71207417755013047</v>
      </c>
      <c r="D15" s="35">
        <f>+'その他(月別集計)'!D27</f>
        <v>239.84299999999999</v>
      </c>
      <c r="E15" s="64">
        <v>0.8358500757984979</v>
      </c>
      <c r="F15" s="47"/>
      <c r="G15" s="36"/>
      <c r="H15" s="35"/>
      <c r="I15" s="144"/>
      <c r="J15" s="35"/>
      <c r="K15" s="145"/>
      <c r="L15" s="35"/>
      <c r="M15" s="144"/>
      <c r="N15" s="35"/>
      <c r="O15" s="145"/>
      <c r="P15" s="35"/>
      <c r="Q15" s="144"/>
      <c r="R15" s="35"/>
      <c r="S15" s="145"/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'その他(月別集計)'!A28</f>
        <v>１１月</v>
      </c>
      <c r="B16" s="48">
        <f>+'その他(月別集計)'!C28</f>
        <v>202.721</v>
      </c>
      <c r="C16" s="63">
        <v>0.82031765300961057</v>
      </c>
      <c r="D16" s="48">
        <f>+'その他(月別集計)'!D28</f>
        <v>239.28299999999999</v>
      </c>
      <c r="E16" s="63">
        <v>0.85190776099316778</v>
      </c>
      <c r="F16" s="146"/>
      <c r="G16" s="53"/>
      <c r="H16" s="48"/>
      <c r="I16" s="147"/>
      <c r="J16" s="48"/>
      <c r="K16" s="148"/>
      <c r="L16" s="48"/>
      <c r="M16" s="147"/>
      <c r="N16" s="48"/>
      <c r="O16" s="148"/>
      <c r="P16" s="48"/>
      <c r="Q16" s="147"/>
      <c r="R16" s="48"/>
      <c r="S16" s="148"/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'その他(月別集計)'!A29</f>
        <v>１２月</v>
      </c>
      <c r="B17" s="114">
        <f>+'その他(月別集計)'!C29</f>
        <v>185.72800000000001</v>
      </c>
      <c r="C17" s="116">
        <v>0.74158012210070712</v>
      </c>
      <c r="D17" s="114">
        <f>+'その他(月別集計)'!D29</f>
        <v>240.82</v>
      </c>
      <c r="E17" s="116">
        <v>0.93806847175316199</v>
      </c>
      <c r="F17" s="149"/>
      <c r="G17" s="150"/>
      <c r="H17" s="114"/>
      <c r="I17" s="39"/>
      <c r="J17" s="114"/>
      <c r="K17" s="40"/>
      <c r="L17" s="114"/>
      <c r="M17" s="39"/>
      <c r="N17" s="114"/>
      <c r="O17" s="40"/>
      <c r="P17" s="114"/>
      <c r="Q17" s="39"/>
      <c r="R17" s="114"/>
      <c r="S17" s="40"/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+'その他(月別集計)'!C30</f>
        <v>2313.904</v>
      </c>
      <c r="C18" s="69"/>
      <c r="D18" s="151">
        <f>+'その他(月別集計)'!D30</f>
        <v>2870.636</v>
      </c>
      <c r="E18" s="151"/>
      <c r="F18" s="122"/>
      <c r="G18" s="82"/>
      <c r="H18" s="81"/>
      <c r="I18" s="152"/>
      <c r="J18" s="81"/>
      <c r="K18" s="153"/>
      <c r="L18" s="81"/>
      <c r="M18" s="152"/>
      <c r="N18" s="81"/>
      <c r="O18" s="153"/>
      <c r="P18" s="81"/>
      <c r="Q18" s="152"/>
      <c r="R18" s="81"/>
      <c r="S18" s="153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69</v>
      </c>
      <c r="B19" s="35">
        <f>+'その他(月別集計)'!C31</f>
        <v>2816.0350000000003</v>
      </c>
      <c r="C19" s="64"/>
      <c r="D19" s="35">
        <f>+'その他(月別集計)'!D31</f>
        <v>3224.0519999999997</v>
      </c>
      <c r="E19" s="35"/>
      <c r="F19" s="47"/>
      <c r="G19" s="36"/>
      <c r="H19" s="35"/>
      <c r="I19" s="35"/>
      <c r="J19" s="35"/>
      <c r="K19" s="36"/>
      <c r="L19" s="35"/>
      <c r="M19" s="35"/>
      <c r="N19" s="35"/>
      <c r="O19" s="36"/>
      <c r="P19" s="35"/>
      <c r="Q19" s="35"/>
      <c r="R19" s="35"/>
      <c r="S19" s="36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52">
        <f>B18/$B$18</f>
        <v>1</v>
      </c>
      <c r="C20" s="10"/>
      <c r="D20" s="10">
        <f>D18/$D$18</f>
        <v>1</v>
      </c>
      <c r="E20" s="10"/>
      <c r="F20" s="13"/>
      <c r="G20" s="11"/>
      <c r="H20" s="10"/>
      <c r="I20" s="10"/>
      <c r="J20" s="10"/>
      <c r="K20" s="11"/>
      <c r="L20" s="10"/>
      <c r="M20" s="10"/>
      <c r="N20" s="10"/>
      <c r="O20" s="11"/>
      <c r="P20" s="10"/>
      <c r="Q20" s="10"/>
      <c r="R20" s="10"/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00" t="s">
        <v>52</v>
      </c>
      <c r="B21" s="144">
        <f>B18/B19</f>
        <v>0.82168865088679643</v>
      </c>
      <c r="C21" s="144"/>
      <c r="D21" s="144">
        <f>D18/D19</f>
        <v>0.89038142064706161</v>
      </c>
      <c r="E21" s="3"/>
      <c r="F21" s="7"/>
      <c r="G21" s="4"/>
      <c r="H21" s="3"/>
      <c r="I21" s="3"/>
      <c r="J21" s="3"/>
      <c r="K21" s="4"/>
      <c r="L21" s="3"/>
      <c r="M21" s="3"/>
      <c r="N21" s="3"/>
      <c r="O21" s="4"/>
      <c r="P21" s="3"/>
      <c r="Q21" s="3"/>
      <c r="R21" s="3"/>
      <c r="S21" s="4"/>
      <c r="T21" s="3"/>
      <c r="U21" s="3"/>
      <c r="V21" s="3"/>
      <c r="W21" s="4"/>
      <c r="X21" s="3"/>
      <c r="Y21" s="3"/>
      <c r="Z21" s="3"/>
      <c r="AA21" s="4"/>
    </row>
    <row r="22" spans="1:27" ht="14.4" customHeight="1" x14ac:dyDescent="0.2">
      <c r="A22" s="297" t="str">
        <f>'その他(月別集計)'!A34</f>
        <v>令和7年１月</v>
      </c>
      <c r="B22" s="298">
        <f>+'その他(月別集計)'!C34</f>
        <v>182.398</v>
      </c>
      <c r="C22" s="299">
        <f t="shared" ref="C22:C33" si="0">B22/B6</f>
        <v>0.9618169258433128</v>
      </c>
      <c r="D22" s="298">
        <f>+'その他(月別集計)'!D34</f>
        <v>218.87299999999999</v>
      </c>
      <c r="E22" s="299">
        <f t="shared" ref="E22:E33" si="1">D22/D6</f>
        <v>0.87278288193447529</v>
      </c>
      <c r="F22" s="300" t="s">
        <v>56</v>
      </c>
      <c r="G22" s="301" t="s">
        <v>60</v>
      </c>
      <c r="H22" s="302" t="s">
        <v>56</v>
      </c>
      <c r="I22" s="303" t="s">
        <v>55</v>
      </c>
      <c r="J22" s="302" t="s">
        <v>56</v>
      </c>
      <c r="K22" s="303" t="s">
        <v>60</v>
      </c>
      <c r="L22" s="300" t="s">
        <v>56</v>
      </c>
      <c r="M22" s="303" t="s">
        <v>55</v>
      </c>
      <c r="N22" s="302" t="s">
        <v>56</v>
      </c>
      <c r="O22" s="301" t="s">
        <v>60</v>
      </c>
      <c r="P22" s="302" t="s">
        <v>56</v>
      </c>
      <c r="Q22" s="303" t="s">
        <v>55</v>
      </c>
      <c r="R22" s="302" t="s">
        <v>56</v>
      </c>
      <c r="S22" s="303" t="s">
        <v>60</v>
      </c>
      <c r="T22" s="300" t="s">
        <v>56</v>
      </c>
      <c r="U22" s="303" t="s">
        <v>55</v>
      </c>
      <c r="V22" s="302" t="s">
        <v>56</v>
      </c>
      <c r="W22" s="301" t="s">
        <v>60</v>
      </c>
      <c r="X22" s="302" t="s">
        <v>56</v>
      </c>
      <c r="Y22" s="303" t="s">
        <v>55</v>
      </c>
      <c r="Z22" s="302" t="s">
        <v>56</v>
      </c>
      <c r="AA22" s="301" t="s">
        <v>60</v>
      </c>
    </row>
    <row r="23" spans="1:27" ht="14.4" customHeight="1" x14ac:dyDescent="0.2">
      <c r="A23" s="105" t="str">
        <f>'その他(月別集計)'!A35</f>
        <v>２月</v>
      </c>
      <c r="B23" s="35">
        <f>+'その他(月別集計)'!C35</f>
        <v>179.197</v>
      </c>
      <c r="C23" s="65">
        <f t="shared" si="0"/>
        <v>1.0542860504794964</v>
      </c>
      <c r="D23" s="35">
        <f>+'その他(月別集計)'!D35</f>
        <v>201.84800000000001</v>
      </c>
      <c r="E23" s="65">
        <f t="shared" si="1"/>
        <v>0.85491501590407581</v>
      </c>
      <c r="F23" s="47"/>
      <c r="G23" s="154"/>
      <c r="H23" s="35"/>
      <c r="I23" s="155"/>
      <c r="J23" s="35"/>
      <c r="K23" s="154"/>
      <c r="L23" s="35"/>
      <c r="M23" s="155"/>
      <c r="N23" s="35"/>
      <c r="O23" s="154"/>
      <c r="P23" s="35"/>
      <c r="Q23" s="155"/>
      <c r="R23" s="35"/>
      <c r="S23" s="154"/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'その他(月別集計)'!A36</f>
        <v>３月</v>
      </c>
      <c r="B24" s="48">
        <f>+'その他(月別集計)'!C36</f>
        <v>171.422</v>
      </c>
      <c r="C24" s="63">
        <f t="shared" si="0"/>
        <v>0.90130077710127554</v>
      </c>
      <c r="D24" s="48">
        <f>+'その他(月別集計)'!D36</f>
        <v>226.697</v>
      </c>
      <c r="E24" s="63">
        <f t="shared" si="1"/>
        <v>0.9475041482589851</v>
      </c>
      <c r="F24" s="146"/>
      <c r="G24" s="148"/>
      <c r="H24" s="48"/>
      <c r="I24" s="147"/>
      <c r="J24" s="48"/>
      <c r="K24" s="148"/>
      <c r="L24" s="48"/>
      <c r="M24" s="147"/>
      <c r="N24" s="48"/>
      <c r="O24" s="148"/>
      <c r="P24" s="48"/>
      <c r="Q24" s="147"/>
      <c r="R24" s="48"/>
      <c r="S24" s="148"/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'その他(月別集計)'!A37</f>
        <v>４月</v>
      </c>
      <c r="B25" s="35">
        <f>+'その他(月別集計)'!C37</f>
        <v>195.584</v>
      </c>
      <c r="C25" s="65">
        <f t="shared" si="0"/>
        <v>1.0174055077560109</v>
      </c>
      <c r="D25" s="35">
        <f>+'その他(月別集計)'!D37</f>
        <v>231.29400000000001</v>
      </c>
      <c r="E25" s="65">
        <f t="shared" si="1"/>
        <v>0.90952489559657423</v>
      </c>
      <c r="F25" s="47"/>
      <c r="G25" s="154"/>
      <c r="H25" s="35"/>
      <c r="I25" s="155"/>
      <c r="J25" s="35"/>
      <c r="K25" s="154"/>
      <c r="L25" s="35"/>
      <c r="M25" s="155"/>
      <c r="N25" s="35"/>
      <c r="O25" s="154"/>
      <c r="P25" s="35"/>
      <c r="Q25" s="155"/>
      <c r="R25" s="35"/>
      <c r="S25" s="154"/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'その他(月別集計)'!A38</f>
        <v>５月</v>
      </c>
      <c r="B26" s="189">
        <f>+'その他(月別集計)'!C38</f>
        <v>177.05799999999999</v>
      </c>
      <c r="C26" s="240">
        <f t="shared" si="0"/>
        <v>0.92654438891650748</v>
      </c>
      <c r="D26" s="48">
        <f>+'その他(月別集計)'!D38</f>
        <v>215.76499999999999</v>
      </c>
      <c r="E26" s="63">
        <f t="shared" si="1"/>
        <v>0.90255961917350946</v>
      </c>
      <c r="F26" s="146"/>
      <c r="G26" s="148"/>
      <c r="H26" s="48"/>
      <c r="I26" s="147"/>
      <c r="J26" s="48"/>
      <c r="K26" s="148"/>
      <c r="L26" s="48"/>
      <c r="M26" s="147"/>
      <c r="N26" s="48"/>
      <c r="O26" s="148"/>
      <c r="P26" s="48"/>
      <c r="Q26" s="147"/>
      <c r="R26" s="48"/>
      <c r="S26" s="148"/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'その他(月別集計)'!A39</f>
        <v>６月</v>
      </c>
      <c r="B27" s="35">
        <f>+'その他(月別集計)'!C39</f>
        <v>179.161</v>
      </c>
      <c r="C27" s="65">
        <f t="shared" si="0"/>
        <v>0.90209258531967818</v>
      </c>
      <c r="D27" s="35">
        <f>+'その他(月別集計)'!D39</f>
        <v>218.512</v>
      </c>
      <c r="E27" s="65">
        <f t="shared" si="1"/>
        <v>0.88759987488981773</v>
      </c>
      <c r="F27" s="47"/>
      <c r="G27" s="154"/>
      <c r="H27" s="35"/>
      <c r="I27" s="155"/>
      <c r="J27" s="35"/>
      <c r="K27" s="154"/>
      <c r="L27" s="35"/>
      <c r="M27" s="155"/>
      <c r="N27" s="35"/>
      <c r="O27" s="154"/>
      <c r="P27" s="35"/>
      <c r="Q27" s="155"/>
      <c r="R27" s="35"/>
      <c r="S27" s="154"/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'その他(月別集計)'!A40</f>
        <v>７月</v>
      </c>
      <c r="B28" s="48">
        <f>+'その他(月別集計)'!C40</f>
        <v>216.84399999999999</v>
      </c>
      <c r="C28" s="63">
        <f t="shared" si="0"/>
        <v>0.93777272275151036</v>
      </c>
      <c r="D28" s="48">
        <f>+'その他(月別集計)'!D40</f>
        <v>272.66699999999997</v>
      </c>
      <c r="E28" s="63">
        <f t="shared" si="1"/>
        <v>1.0847064533324846</v>
      </c>
      <c r="F28" s="146"/>
      <c r="G28" s="148"/>
      <c r="H28" s="48"/>
      <c r="I28" s="147"/>
      <c r="J28" s="48"/>
      <c r="K28" s="148"/>
      <c r="L28" s="48"/>
      <c r="M28" s="147"/>
      <c r="N28" s="48"/>
      <c r="O28" s="148"/>
      <c r="P28" s="48"/>
      <c r="Q28" s="147"/>
      <c r="R28" s="48"/>
      <c r="S28" s="148"/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'その他(月別集計)'!A41</f>
        <v>８月</v>
      </c>
      <c r="B29" s="35">
        <f>+'その他(月別集計)'!C41</f>
        <v>157.297</v>
      </c>
      <c r="C29" s="65">
        <f t="shared" si="0"/>
        <v>0.94597097684040865</v>
      </c>
      <c r="D29" s="35">
        <f>+'その他(月別集計)'!D41</f>
        <v>211.471</v>
      </c>
      <c r="E29" s="65">
        <f>D29/D13</f>
        <v>1.02665294371811</v>
      </c>
      <c r="F29" s="47"/>
      <c r="G29" s="154"/>
      <c r="H29" s="35"/>
      <c r="I29" s="155"/>
      <c r="J29" s="35"/>
      <c r="K29" s="154"/>
      <c r="L29" s="35"/>
      <c r="M29" s="155"/>
      <c r="N29" s="35"/>
      <c r="O29" s="154"/>
      <c r="P29" s="35"/>
      <c r="Q29" s="155"/>
      <c r="R29" s="35"/>
      <c r="S29" s="154"/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'その他(月別集計)'!A42</f>
        <v>９月</v>
      </c>
      <c r="B30" s="48">
        <f>+'その他(月別集計)'!C42</f>
        <v>0</v>
      </c>
      <c r="C30" s="63">
        <f t="shared" si="0"/>
        <v>0</v>
      </c>
      <c r="D30" s="48">
        <f>+'その他(月別集計)'!D42</f>
        <v>0</v>
      </c>
      <c r="E30" s="63">
        <f t="shared" si="1"/>
        <v>0</v>
      </c>
      <c r="F30" s="146"/>
      <c r="G30" s="148"/>
      <c r="H30" s="48"/>
      <c r="I30" s="147"/>
      <c r="J30" s="48"/>
      <c r="K30" s="148"/>
      <c r="L30" s="48"/>
      <c r="M30" s="147"/>
      <c r="N30" s="48"/>
      <c r="O30" s="148"/>
      <c r="P30" s="48"/>
      <c r="Q30" s="147"/>
      <c r="R30" s="48"/>
      <c r="S30" s="148"/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'その他(月別集計)'!A43</f>
        <v>１０月</v>
      </c>
      <c r="B31" s="35">
        <f>+'その他(月別集計)'!C43</f>
        <v>0</v>
      </c>
      <c r="C31" s="65">
        <f t="shared" si="0"/>
        <v>0</v>
      </c>
      <c r="D31" s="35">
        <f>+'その他(月別集計)'!D43</f>
        <v>0</v>
      </c>
      <c r="E31" s="65">
        <f t="shared" si="1"/>
        <v>0</v>
      </c>
      <c r="F31" s="47"/>
      <c r="G31" s="154"/>
      <c r="H31" s="35"/>
      <c r="I31" s="155"/>
      <c r="J31" s="35"/>
      <c r="K31" s="154"/>
      <c r="L31" s="35"/>
      <c r="M31" s="155"/>
      <c r="N31" s="35"/>
      <c r="O31" s="154"/>
      <c r="P31" s="35"/>
      <c r="Q31" s="155"/>
      <c r="R31" s="35"/>
      <c r="S31" s="154"/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'その他(月別集計)'!A44</f>
        <v>１１月</v>
      </c>
      <c r="B32" s="48">
        <f>+'その他(月別集計)'!C44</f>
        <v>0</v>
      </c>
      <c r="C32" s="63">
        <f t="shared" si="0"/>
        <v>0</v>
      </c>
      <c r="D32" s="48">
        <f>+'その他(月別集計)'!D44</f>
        <v>0</v>
      </c>
      <c r="E32" s="63">
        <f t="shared" si="1"/>
        <v>0</v>
      </c>
      <c r="F32" s="146"/>
      <c r="G32" s="148"/>
      <c r="H32" s="48"/>
      <c r="I32" s="147"/>
      <c r="J32" s="48"/>
      <c r="K32" s="148"/>
      <c r="L32" s="48"/>
      <c r="M32" s="147"/>
      <c r="N32" s="48"/>
      <c r="O32" s="148"/>
      <c r="P32" s="48"/>
      <c r="Q32" s="147"/>
      <c r="R32" s="48"/>
      <c r="S32" s="148"/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'その他(月別集計)'!A45</f>
        <v>１２月</v>
      </c>
      <c r="B33" s="114">
        <f>+'その他(月別集計)'!C45</f>
        <v>0</v>
      </c>
      <c r="C33" s="115">
        <f t="shared" si="0"/>
        <v>0</v>
      </c>
      <c r="D33" s="114">
        <f>+'その他(月別集計)'!D45</f>
        <v>0</v>
      </c>
      <c r="E33" s="115">
        <f t="shared" si="1"/>
        <v>0</v>
      </c>
      <c r="F33" s="149"/>
      <c r="G33" s="156"/>
      <c r="H33" s="114"/>
      <c r="I33" s="157"/>
      <c r="J33" s="114"/>
      <c r="K33" s="156"/>
      <c r="L33" s="114"/>
      <c r="M33" s="157"/>
      <c r="N33" s="114"/>
      <c r="O33" s="156"/>
      <c r="P33" s="114"/>
      <c r="Q33" s="157"/>
      <c r="R33" s="114"/>
      <c r="S33" s="156"/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1458.9610000000002</v>
      </c>
      <c r="C34" s="81"/>
      <c r="D34" s="81">
        <f>SUM(D22:D33)</f>
        <v>1797.1269999999997</v>
      </c>
      <c r="E34" s="81"/>
      <c r="F34" s="122"/>
      <c r="G34" s="82"/>
      <c r="H34" s="81"/>
      <c r="I34" s="81"/>
      <c r="J34" s="81"/>
      <c r="K34" s="82"/>
      <c r="L34" s="81"/>
      <c r="M34" s="81"/>
      <c r="N34" s="81"/>
      <c r="O34" s="82"/>
      <c r="P34" s="81"/>
      <c r="Q34" s="81"/>
      <c r="R34" s="81"/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69</v>
      </c>
      <c r="B35" s="35">
        <f>'その他(月別集計)'!C47</f>
        <v>1529.2559999999999</v>
      </c>
      <c r="C35" s="35"/>
      <c r="D35" s="35">
        <f>'その他(月別集計)'!D47</f>
        <v>1923.0350000000001</v>
      </c>
      <c r="E35" s="158"/>
      <c r="F35" s="47"/>
      <c r="G35" s="159"/>
      <c r="H35" s="35"/>
      <c r="I35" s="158"/>
      <c r="J35" s="35"/>
      <c r="K35" s="159"/>
      <c r="L35" s="35"/>
      <c r="M35" s="158"/>
      <c r="N35" s="35"/>
      <c r="O35" s="159"/>
      <c r="P35" s="35"/>
      <c r="Q35" s="158"/>
      <c r="R35" s="35"/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/>
      <c r="G36" s="11"/>
      <c r="H36" s="10"/>
      <c r="I36" s="10"/>
      <c r="J36" s="10"/>
      <c r="K36" s="11"/>
      <c r="L36" s="10"/>
      <c r="M36" s="10"/>
      <c r="N36" s="10"/>
      <c r="O36" s="11"/>
      <c r="P36" s="10"/>
      <c r="Q36" s="10"/>
      <c r="R36" s="10"/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0.95403320307391326</v>
      </c>
      <c r="C37" s="39"/>
      <c r="D37" s="39">
        <f>D34/D35</f>
        <v>0.93452641267579617</v>
      </c>
      <c r="E37" s="39"/>
      <c r="F37" s="160"/>
      <c r="G37" s="40"/>
      <c r="H37" s="39"/>
      <c r="I37" s="39"/>
      <c r="J37" s="39"/>
      <c r="K37" s="40"/>
      <c r="L37" s="39"/>
      <c r="M37" s="39"/>
      <c r="N37" s="39"/>
      <c r="O37" s="40"/>
      <c r="P37" s="39"/>
      <c r="Q37" s="39"/>
      <c r="R37" s="39"/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2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CE1F-F438-4B2F-90DA-1021ECF3EC81}">
  <sheetPr codeName="Sheet2"/>
  <dimension ref="A1:AK50"/>
  <sheetViews>
    <sheetView view="pageBreakPreview" topLeftCell="C1" zoomScale="80" zoomScaleNormal="80" zoomScaleSheetLayoutView="80" workbookViewId="0">
      <pane ySplit="5" topLeftCell="A6" activePane="bottomLeft" state="frozen"/>
      <selection activeCell="R11" sqref="R11"/>
      <selection pane="bottomLeft" activeCell="S39" sqref="S39"/>
    </sheetView>
  </sheetViews>
  <sheetFormatPr defaultRowHeight="13.2" x14ac:dyDescent="0.2"/>
  <cols>
    <col min="1" max="1" width="11.5546875" customWidth="1"/>
    <col min="2" max="2" width="6.88671875" customWidth="1"/>
    <col min="3" max="3" width="10.77734375" customWidth="1"/>
    <col min="4" max="4" width="11.109375" customWidth="1"/>
    <col min="5" max="5" width="10.21875" customWidth="1"/>
    <col min="6" max="6" width="10.77734375" customWidth="1"/>
    <col min="7" max="7" width="10.5546875" customWidth="1"/>
    <col min="8" max="8" width="6.21875" customWidth="1"/>
    <col min="9" max="10" width="8.88671875" customWidth="1"/>
    <col min="11" max="11" width="6.21875" customWidth="1"/>
    <col min="12" max="13" width="13.109375" bestFit="1" customWidth="1"/>
    <col min="14" max="14" width="6.21875" customWidth="1"/>
    <col min="15" max="16" width="11.77734375" bestFit="1" customWidth="1"/>
    <col min="17" max="17" width="6.21875" customWidth="1"/>
    <col min="18" max="18" width="11.88671875" bestFit="1" customWidth="1"/>
    <col min="19" max="19" width="10.77734375" customWidth="1"/>
    <col min="20" max="20" width="13.88671875" customWidth="1"/>
    <col min="21" max="21" width="14.5546875" bestFit="1" customWidth="1"/>
    <col min="22" max="22" width="13.109375" bestFit="1" customWidth="1"/>
    <col min="23" max="23" width="15.33203125" customWidth="1"/>
    <col min="24" max="24" width="13.21875" customWidth="1"/>
    <col min="25" max="25" width="13.88671875" bestFit="1" customWidth="1"/>
    <col min="26" max="26" width="14.5546875" customWidth="1"/>
    <col min="27" max="27" width="13" customWidth="1"/>
    <col min="28" max="28" width="12.44140625" customWidth="1"/>
    <col min="29" max="29" width="10.77734375" customWidth="1"/>
    <col min="30" max="30" width="12.5546875" customWidth="1"/>
    <col min="31" max="31" width="10" customWidth="1"/>
  </cols>
  <sheetData>
    <row r="1" spans="1:27" ht="16.2" x14ac:dyDescent="0.2">
      <c r="A1" s="1" t="s">
        <v>0</v>
      </c>
    </row>
    <row r="2" spans="1:27" x14ac:dyDescent="0.2">
      <c r="N2" t="s">
        <v>83</v>
      </c>
    </row>
    <row r="3" spans="1:27" x14ac:dyDescent="0.2">
      <c r="A3" t="s">
        <v>30</v>
      </c>
      <c r="D3" s="128"/>
      <c r="N3" t="s">
        <v>90</v>
      </c>
    </row>
    <row r="4" spans="1:27" ht="14.4" customHeight="1" x14ac:dyDescent="0.2">
      <c r="A4" s="126"/>
      <c r="B4" s="77"/>
      <c r="C4" s="77" t="s">
        <v>19</v>
      </c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7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27" ht="14.4" customHeight="1" x14ac:dyDescent="0.2">
      <c r="A6" s="97" t="s">
        <v>86</v>
      </c>
      <c r="B6" s="107">
        <v>2012</v>
      </c>
      <c r="C6" s="99">
        <v>978523</v>
      </c>
      <c r="D6" s="99">
        <v>538278</v>
      </c>
      <c r="E6" s="206">
        <v>322209</v>
      </c>
      <c r="F6" s="99">
        <v>38989</v>
      </c>
      <c r="G6" s="99">
        <v>28418</v>
      </c>
      <c r="H6" s="99"/>
      <c r="I6" s="99">
        <v>18583</v>
      </c>
      <c r="J6" s="99">
        <v>20152</v>
      </c>
      <c r="K6" s="99"/>
      <c r="L6" s="99">
        <v>860793</v>
      </c>
      <c r="M6" s="99">
        <v>448102</v>
      </c>
      <c r="N6" s="99"/>
      <c r="O6" s="99">
        <v>32484</v>
      </c>
      <c r="P6" s="99">
        <v>21974</v>
      </c>
      <c r="Q6" s="99"/>
      <c r="R6" s="99">
        <v>27674</v>
      </c>
      <c r="S6" s="207">
        <v>19632</v>
      </c>
    </row>
    <row r="7" spans="1:27" ht="14.4" customHeight="1" x14ac:dyDescent="0.2">
      <c r="A7" s="256" t="s">
        <v>92</v>
      </c>
      <c r="B7" s="254">
        <v>2013</v>
      </c>
      <c r="C7" s="239">
        <v>958503</v>
      </c>
      <c r="D7" s="248">
        <v>532851</v>
      </c>
      <c r="E7" s="255">
        <v>309015</v>
      </c>
      <c r="F7" s="239">
        <v>32866</v>
      </c>
      <c r="G7" s="239">
        <v>24577</v>
      </c>
      <c r="H7" s="239"/>
      <c r="I7" s="239">
        <v>17508</v>
      </c>
      <c r="J7" s="239">
        <v>19907</v>
      </c>
      <c r="K7" s="239"/>
      <c r="L7" s="239">
        <v>851841</v>
      </c>
      <c r="M7" s="239">
        <v>448879</v>
      </c>
      <c r="N7" s="239"/>
      <c r="O7" s="239">
        <v>28720</v>
      </c>
      <c r="P7" s="239">
        <v>19390</v>
      </c>
      <c r="Q7" s="239"/>
      <c r="R7" s="239">
        <v>27568</v>
      </c>
      <c r="S7" s="248">
        <v>20099</v>
      </c>
    </row>
    <row r="8" spans="1:27" ht="14.4" customHeight="1" x14ac:dyDescent="0.2">
      <c r="A8" s="97" t="s">
        <v>93</v>
      </c>
      <c r="B8" s="107">
        <v>2014</v>
      </c>
      <c r="C8" s="99">
        <v>975508</v>
      </c>
      <c r="D8" s="99">
        <v>553149</v>
      </c>
      <c r="E8" s="206">
        <v>317289</v>
      </c>
      <c r="F8" s="99">
        <v>29260</v>
      </c>
      <c r="G8" s="99">
        <v>23232</v>
      </c>
      <c r="H8" s="99"/>
      <c r="I8" s="99">
        <v>17911</v>
      </c>
      <c r="J8" s="99">
        <v>20327</v>
      </c>
      <c r="K8" s="99"/>
      <c r="L8" s="99">
        <v>869473</v>
      </c>
      <c r="M8" s="99">
        <v>468556</v>
      </c>
      <c r="N8" s="99"/>
      <c r="O8" s="99">
        <v>28593</v>
      </c>
      <c r="P8" s="99">
        <v>19210</v>
      </c>
      <c r="Q8" s="99"/>
      <c r="R8" s="99">
        <v>30271</v>
      </c>
      <c r="S8" s="207">
        <v>21824</v>
      </c>
    </row>
    <row r="9" spans="1:27" ht="14.4" customHeight="1" x14ac:dyDescent="0.2">
      <c r="A9" s="256" t="s">
        <v>94</v>
      </c>
      <c r="B9" s="254">
        <v>2015</v>
      </c>
      <c r="C9" s="239">
        <v>953570</v>
      </c>
      <c r="D9" s="248">
        <v>555179</v>
      </c>
      <c r="E9" s="255">
        <v>302466</v>
      </c>
      <c r="F9" s="239">
        <v>28378</v>
      </c>
      <c r="G9" s="239">
        <v>23595</v>
      </c>
      <c r="H9" s="239"/>
      <c r="I9" s="239">
        <v>17839</v>
      </c>
      <c r="J9" s="239">
        <v>20432</v>
      </c>
      <c r="K9" s="239"/>
      <c r="L9" s="239">
        <v>849252</v>
      </c>
      <c r="M9" s="239">
        <v>469392</v>
      </c>
      <c r="N9" s="239"/>
      <c r="O9" s="239">
        <v>27155</v>
      </c>
      <c r="P9" s="239">
        <v>18989</v>
      </c>
      <c r="Q9" s="239"/>
      <c r="R9" s="239">
        <v>30946</v>
      </c>
      <c r="S9" s="248">
        <v>22771</v>
      </c>
      <c r="T9" s="294"/>
    </row>
    <row r="10" spans="1:27" ht="14.4" customHeight="1" x14ac:dyDescent="0.2">
      <c r="A10" s="97" t="s">
        <v>95</v>
      </c>
      <c r="B10" s="107">
        <v>2016</v>
      </c>
      <c r="C10" s="35">
        <v>960888</v>
      </c>
      <c r="D10" s="36">
        <v>543372</v>
      </c>
      <c r="E10" s="37">
        <v>306641</v>
      </c>
      <c r="F10" s="35">
        <v>26758</v>
      </c>
      <c r="G10" s="35">
        <v>21842</v>
      </c>
      <c r="H10" s="35"/>
      <c r="I10" s="35">
        <v>16333</v>
      </c>
      <c r="J10" s="35">
        <v>18317</v>
      </c>
      <c r="K10" s="35"/>
      <c r="L10" s="35">
        <v>860549</v>
      </c>
      <c r="M10" s="35">
        <v>463933</v>
      </c>
      <c r="N10" s="35"/>
      <c r="O10" s="35">
        <v>25810</v>
      </c>
      <c r="P10" s="35">
        <v>16596</v>
      </c>
      <c r="Q10" s="35"/>
      <c r="R10" s="35">
        <v>31438</v>
      </c>
      <c r="S10" s="36">
        <v>22684</v>
      </c>
      <c r="T10" s="294"/>
    </row>
    <row r="11" spans="1:27" ht="14.4" customHeight="1" x14ac:dyDescent="0.2">
      <c r="A11" s="256" t="s">
        <v>99</v>
      </c>
      <c r="B11" s="254">
        <v>2017</v>
      </c>
      <c r="C11" s="239">
        <v>1019993</v>
      </c>
      <c r="D11" s="248">
        <v>576934</v>
      </c>
      <c r="E11" s="255">
        <v>317070</v>
      </c>
      <c r="F11" s="239">
        <v>31542</v>
      </c>
      <c r="G11" s="239">
        <v>25012</v>
      </c>
      <c r="H11" s="239"/>
      <c r="I11" s="239">
        <v>16865</v>
      </c>
      <c r="J11" s="239">
        <v>18654</v>
      </c>
      <c r="K11" s="239"/>
      <c r="L11" s="239">
        <v>910481</v>
      </c>
      <c r="M11" s="239">
        <v>490310</v>
      </c>
      <c r="N11" s="239"/>
      <c r="O11" s="239">
        <v>27629</v>
      </c>
      <c r="P11" s="239">
        <v>18304</v>
      </c>
      <c r="Q11" s="239"/>
      <c r="R11" s="239">
        <v>33476</v>
      </c>
      <c r="S11" s="248">
        <v>24655</v>
      </c>
      <c r="T11" s="294"/>
      <c r="V11" s="35"/>
      <c r="W11" s="35"/>
      <c r="X11" s="35"/>
      <c r="Z11" s="35"/>
    </row>
    <row r="12" spans="1:27" ht="14.4" customHeight="1" x14ac:dyDescent="0.2">
      <c r="A12" s="97" t="s">
        <v>100</v>
      </c>
      <c r="B12" s="107">
        <v>2018</v>
      </c>
      <c r="C12" s="35">
        <v>1051429.969</v>
      </c>
      <c r="D12" s="36">
        <v>606695.83499999996</v>
      </c>
      <c r="E12" s="37">
        <v>316589.5</v>
      </c>
      <c r="F12" s="35">
        <v>31545.002</v>
      </c>
      <c r="G12" s="35">
        <v>25839.113000000001</v>
      </c>
      <c r="H12" s="35"/>
      <c r="I12" s="35">
        <v>18051.258000000002</v>
      </c>
      <c r="J12" s="35">
        <v>20987.113000000001</v>
      </c>
      <c r="K12" s="35"/>
      <c r="L12" s="35">
        <v>941442.02500000002</v>
      </c>
      <c r="M12" s="35">
        <v>516579.14799999999</v>
      </c>
      <c r="N12" s="35"/>
      <c r="O12" s="35">
        <v>24597.309000000001</v>
      </c>
      <c r="P12" s="35">
        <v>16119.32</v>
      </c>
      <c r="Q12" s="35"/>
      <c r="R12" s="35">
        <v>35794.375</v>
      </c>
      <c r="S12" s="36">
        <v>27171.141</v>
      </c>
      <c r="T12" s="294"/>
      <c r="V12" s="35"/>
      <c r="W12" s="35"/>
      <c r="X12" s="35"/>
      <c r="Z12" s="35"/>
    </row>
    <row r="13" spans="1:27" ht="14.4" customHeight="1" x14ac:dyDescent="0.2">
      <c r="A13" s="256" t="s">
        <v>101</v>
      </c>
      <c r="B13" s="254">
        <v>2019</v>
      </c>
      <c r="C13" s="239">
        <v>1000279.876</v>
      </c>
      <c r="D13" s="248">
        <v>588006.00399999996</v>
      </c>
      <c r="E13" s="255">
        <v>311502.00199999998</v>
      </c>
      <c r="F13" s="239">
        <v>28892.276000000002</v>
      </c>
      <c r="G13" s="239">
        <v>24154.066999999999</v>
      </c>
      <c r="H13" s="239"/>
      <c r="I13" s="239">
        <v>17070.63</v>
      </c>
      <c r="J13" s="239">
        <v>20082.521000000001</v>
      </c>
      <c r="K13" s="239"/>
      <c r="L13" s="239">
        <v>895933.41599999997</v>
      </c>
      <c r="M13" s="239">
        <v>501754.4</v>
      </c>
      <c r="N13" s="239"/>
      <c r="O13" s="239">
        <v>23105.728999999999</v>
      </c>
      <c r="P13" s="239">
        <v>14873.380999999999</v>
      </c>
      <c r="Q13" s="239"/>
      <c r="R13" s="239">
        <v>34686.425000000003</v>
      </c>
      <c r="S13" s="248">
        <v>26800.758999999998</v>
      </c>
      <c r="T13" s="294"/>
      <c r="V13" s="35"/>
      <c r="W13" s="35"/>
      <c r="X13" s="35"/>
      <c r="Y13" s="348"/>
      <c r="Z13" s="35"/>
      <c r="AA13" s="294"/>
    </row>
    <row r="14" spans="1:27" ht="14.4" customHeight="1" x14ac:dyDescent="0.2">
      <c r="A14" s="97" t="s">
        <v>107</v>
      </c>
      <c r="B14" s="107">
        <v>2020</v>
      </c>
      <c r="C14" s="35">
        <v>821467.05700000003</v>
      </c>
      <c r="D14" s="36">
        <v>495104.56200000003</v>
      </c>
      <c r="E14" s="37">
        <v>264450.19400000008</v>
      </c>
      <c r="F14" s="35">
        <v>26164.542999999998</v>
      </c>
      <c r="G14" s="35">
        <v>21754.755000000001</v>
      </c>
      <c r="H14" s="35"/>
      <c r="I14" s="35">
        <v>14353.938999999997</v>
      </c>
      <c r="J14" s="35">
        <v>17202.54</v>
      </c>
      <c r="K14" s="35"/>
      <c r="L14" s="35">
        <v>734824.04999999993</v>
      </c>
      <c r="M14" s="35">
        <v>422624.50099999999</v>
      </c>
      <c r="N14" s="35"/>
      <c r="O14" s="35">
        <v>18788.514999999999</v>
      </c>
      <c r="P14" s="35">
        <v>12005.253000000001</v>
      </c>
      <c r="Q14" s="35"/>
      <c r="R14" s="35">
        <v>27336.01</v>
      </c>
      <c r="S14" s="36">
        <v>21517.512999999999</v>
      </c>
      <c r="V14" s="348"/>
      <c r="W14" s="35"/>
      <c r="X14" s="35"/>
      <c r="Y14" s="343"/>
      <c r="Z14" s="35"/>
      <c r="AA14" s="178"/>
    </row>
    <row r="15" spans="1:27" ht="14.4" customHeight="1" x14ac:dyDescent="0.2">
      <c r="A15" s="256" t="s">
        <v>108</v>
      </c>
      <c r="B15" s="254">
        <v>2021</v>
      </c>
      <c r="C15" s="239">
        <v>904439.85100000002</v>
      </c>
      <c r="D15" s="248">
        <v>570890.647</v>
      </c>
      <c r="E15" s="255">
        <v>287981.29700000002</v>
      </c>
      <c r="F15" s="239">
        <v>31483.05</v>
      </c>
      <c r="G15" s="239">
        <v>27088.670999999998</v>
      </c>
      <c r="H15" s="239"/>
      <c r="I15" s="239">
        <v>17598.400000000001</v>
      </c>
      <c r="J15" s="239">
        <v>21022.350999999999</v>
      </c>
      <c r="K15" s="239"/>
      <c r="L15" s="239">
        <v>798454.75199999998</v>
      </c>
      <c r="M15" s="239">
        <v>479482.72499999998</v>
      </c>
      <c r="N15" s="239"/>
      <c r="O15" s="239">
        <v>22975.565999999999</v>
      </c>
      <c r="P15" s="239">
        <v>15482.843000000001</v>
      </c>
      <c r="Q15" s="239"/>
      <c r="R15" s="239">
        <v>33928.082999999999</v>
      </c>
      <c r="S15" s="248">
        <v>27814.057000000001</v>
      </c>
      <c r="V15" s="343"/>
      <c r="W15" s="35"/>
      <c r="X15" s="35"/>
      <c r="Y15" s="343"/>
      <c r="Z15" s="35"/>
      <c r="AA15" s="178"/>
    </row>
    <row r="16" spans="1:27" ht="14.4" customHeight="1" x14ac:dyDescent="0.2">
      <c r="A16" s="97" t="s">
        <v>109</v>
      </c>
      <c r="B16" s="107">
        <v>2022</v>
      </c>
      <c r="C16" s="88">
        <v>875225.61100000003</v>
      </c>
      <c r="D16" s="90">
        <v>607312.88900000008</v>
      </c>
      <c r="E16" s="89">
        <v>283886.72200000001</v>
      </c>
      <c r="F16" s="88">
        <v>29856.595000000001</v>
      </c>
      <c r="G16" s="88">
        <v>28168.976000000002</v>
      </c>
      <c r="H16" s="88"/>
      <c r="I16" s="88">
        <v>16793.231</v>
      </c>
      <c r="J16" s="88">
        <v>21287.956999999999</v>
      </c>
      <c r="K16" s="88"/>
      <c r="L16" s="88">
        <v>771023.18299999996</v>
      </c>
      <c r="M16" s="88">
        <v>511600.788</v>
      </c>
      <c r="N16" s="88"/>
      <c r="O16" s="88">
        <v>21885.793000000005</v>
      </c>
      <c r="P16" s="88">
        <v>16162.981</v>
      </c>
      <c r="Q16" s="88"/>
      <c r="R16" s="88">
        <v>35666.809000000001</v>
      </c>
      <c r="S16" s="90">
        <v>30092.186999999998</v>
      </c>
      <c r="V16" s="348"/>
      <c r="W16" s="35"/>
      <c r="X16" s="35"/>
      <c r="Y16" s="343"/>
      <c r="Z16" s="35"/>
      <c r="AA16" s="178"/>
    </row>
    <row r="17" spans="1:37" s="84" customFormat="1" ht="14.4" customHeight="1" x14ac:dyDescent="0.2">
      <c r="A17" s="306" t="s">
        <v>115</v>
      </c>
      <c r="B17" s="324">
        <v>2023</v>
      </c>
      <c r="C17" s="308">
        <v>944994.37099999981</v>
      </c>
      <c r="D17" s="309">
        <v>676323.19999999984</v>
      </c>
      <c r="E17" s="310">
        <v>297012.386</v>
      </c>
      <c r="F17" s="308">
        <v>28163.402999999995</v>
      </c>
      <c r="G17" s="308">
        <v>27766.351999999999</v>
      </c>
      <c r="H17" s="308"/>
      <c r="I17" s="308">
        <v>15784.545999999997</v>
      </c>
      <c r="J17" s="308">
        <v>20628.977000000003</v>
      </c>
      <c r="K17" s="308"/>
      <c r="L17" s="308">
        <v>843231.78599999996</v>
      </c>
      <c r="M17" s="308">
        <v>581542.99600000004</v>
      </c>
      <c r="N17" s="308"/>
      <c r="O17" s="308">
        <v>21676.207999999999</v>
      </c>
      <c r="P17" s="308">
        <v>16653.026999999998</v>
      </c>
      <c r="Q17" s="308"/>
      <c r="R17" s="308">
        <v>36138.428</v>
      </c>
      <c r="S17" s="309">
        <v>29731.848000000002</v>
      </c>
      <c r="T17"/>
      <c r="U17"/>
      <c r="V17" s="348"/>
      <c r="W17" s="35"/>
      <c r="X17" s="35"/>
      <c r="Y17" s="343"/>
      <c r="Z17" s="35"/>
      <c r="AA17" s="178"/>
      <c r="AB17"/>
      <c r="AC17"/>
      <c r="AD17"/>
      <c r="AE17"/>
      <c r="AF17"/>
      <c r="AG17"/>
      <c r="AH17"/>
      <c r="AI17"/>
      <c r="AJ17"/>
      <c r="AK17"/>
    </row>
    <row r="18" spans="1:37" s="102" customFormat="1" ht="14.4" customHeight="1" x14ac:dyDescent="0.2">
      <c r="A18" s="105" t="s">
        <v>113</v>
      </c>
      <c r="B18" s="102">
        <v>2024</v>
      </c>
      <c r="C18" s="88">
        <v>66827.264999999999</v>
      </c>
      <c r="D18" s="90">
        <v>48186.851999999999</v>
      </c>
      <c r="E18" s="89">
        <v>19381.830999999998</v>
      </c>
      <c r="F18" s="88">
        <v>2030.675</v>
      </c>
      <c r="G18" s="88">
        <v>1988.154</v>
      </c>
      <c r="H18" s="88"/>
      <c r="I18" s="88">
        <v>1166.789</v>
      </c>
      <c r="J18" s="88">
        <v>1495.597</v>
      </c>
      <c r="K18" s="88"/>
      <c r="L18" s="88">
        <v>59660.222999999998</v>
      </c>
      <c r="M18" s="88">
        <v>41447.29</v>
      </c>
      <c r="N18" s="88"/>
      <c r="O18" s="88">
        <v>1770.431</v>
      </c>
      <c r="P18" s="88">
        <v>1392.742</v>
      </c>
      <c r="Q18" s="88"/>
      <c r="R18" s="88">
        <v>2199.1469999999999</v>
      </c>
      <c r="S18" s="90">
        <v>1863.069</v>
      </c>
      <c r="T18"/>
      <c r="U18"/>
      <c r="V18" s="343"/>
      <c r="W18"/>
      <c r="X18" s="35"/>
      <c r="Y18" s="343"/>
      <c r="Z18" s="35"/>
      <c r="AA18" s="178"/>
      <c r="AB18"/>
      <c r="AC18"/>
      <c r="AD18"/>
      <c r="AE18"/>
      <c r="AF18"/>
      <c r="AG18"/>
      <c r="AH18"/>
      <c r="AI18"/>
      <c r="AJ18"/>
      <c r="AK18"/>
    </row>
    <row r="19" spans="1:37" s="84" customFormat="1" ht="14.4" customHeight="1" x14ac:dyDescent="0.2">
      <c r="A19" s="93" t="s">
        <v>4</v>
      </c>
      <c r="C19" s="73">
        <v>72374.305999999997</v>
      </c>
      <c r="D19" s="74">
        <v>52410.889999999992</v>
      </c>
      <c r="E19" s="75">
        <v>21804.79</v>
      </c>
      <c r="F19" s="73">
        <v>2320.1950000000002</v>
      </c>
      <c r="G19" s="73">
        <v>2206.7959999999998</v>
      </c>
      <c r="H19" s="73"/>
      <c r="I19" s="73">
        <v>1269.0050000000001</v>
      </c>
      <c r="J19" s="73">
        <v>1591.8510000000001</v>
      </c>
      <c r="K19" s="73"/>
      <c r="L19" s="73">
        <v>64581.934000000001</v>
      </c>
      <c r="M19" s="73">
        <v>45072.612999999998</v>
      </c>
      <c r="N19" s="73"/>
      <c r="O19" s="73">
        <v>1826.17</v>
      </c>
      <c r="P19" s="73">
        <v>1494.8969999999999</v>
      </c>
      <c r="Q19" s="73"/>
      <c r="R19" s="73">
        <v>2377.002</v>
      </c>
      <c r="S19" s="74">
        <v>2044.7329999999999</v>
      </c>
      <c r="T19"/>
      <c r="U19"/>
      <c r="V19" s="348"/>
      <c r="W19"/>
      <c r="X19" s="35"/>
      <c r="Y19" s="343"/>
      <c r="Z19" s="35"/>
      <c r="AA19" s="178"/>
      <c r="AB19"/>
      <c r="AC19"/>
      <c r="AD19"/>
      <c r="AE19"/>
      <c r="AF19"/>
      <c r="AG19"/>
      <c r="AH19"/>
      <c r="AI19"/>
      <c r="AJ19"/>
      <c r="AK19"/>
    </row>
    <row r="20" spans="1:37" s="102" customFormat="1" ht="14.4" customHeight="1" x14ac:dyDescent="0.2">
      <c r="A20" s="105" t="s">
        <v>5</v>
      </c>
      <c r="C20" s="88">
        <v>73646.123000000007</v>
      </c>
      <c r="D20" s="90">
        <v>53369.184000000001</v>
      </c>
      <c r="E20" s="89">
        <v>22953.648000000001</v>
      </c>
      <c r="F20" s="88">
        <v>2270.5830000000001</v>
      </c>
      <c r="G20" s="88">
        <v>2215.605</v>
      </c>
      <c r="H20" s="88"/>
      <c r="I20" s="88">
        <v>1336.539</v>
      </c>
      <c r="J20" s="88">
        <v>1678.3420000000001</v>
      </c>
      <c r="K20" s="88"/>
      <c r="L20" s="88">
        <v>65971.301000000007</v>
      </c>
      <c r="M20" s="88">
        <v>45959.25</v>
      </c>
      <c r="N20" s="88"/>
      <c r="O20" s="88">
        <v>1831.779</v>
      </c>
      <c r="P20" s="88">
        <v>1473.9949999999999</v>
      </c>
      <c r="Q20" s="88"/>
      <c r="R20" s="88">
        <v>2235.9209999999998</v>
      </c>
      <c r="S20" s="90">
        <v>2041.992</v>
      </c>
      <c r="T20" s="35"/>
      <c r="U20"/>
      <c r="V20" s="348"/>
      <c r="W20"/>
      <c r="X20" s="35"/>
      <c r="Y20" s="343"/>
      <c r="Z20" s="35"/>
      <c r="AA20" s="178"/>
      <c r="AB20"/>
      <c r="AC20"/>
      <c r="AD20"/>
      <c r="AE20"/>
      <c r="AF20"/>
      <c r="AG20"/>
      <c r="AH20"/>
      <c r="AI20"/>
      <c r="AJ20"/>
      <c r="AK20"/>
    </row>
    <row r="21" spans="1:37" s="315" customFormat="1" ht="14.4" customHeight="1" x14ac:dyDescent="0.2">
      <c r="A21" s="93" t="s">
        <v>6</v>
      </c>
      <c r="B21" s="84"/>
      <c r="C21" s="73">
        <v>73078.569000000003</v>
      </c>
      <c r="D21" s="74">
        <v>53882.013000000006</v>
      </c>
      <c r="E21" s="75">
        <v>23439.234</v>
      </c>
      <c r="F21" s="73">
        <v>2148.3670000000002</v>
      </c>
      <c r="G21" s="73">
        <v>2256.2910000000002</v>
      </c>
      <c r="H21" s="73"/>
      <c r="I21" s="73">
        <v>1223.1489999999999</v>
      </c>
      <c r="J21" s="73">
        <v>1654.9970000000001</v>
      </c>
      <c r="K21" s="73"/>
      <c r="L21" s="73">
        <v>65913.36</v>
      </c>
      <c r="M21" s="73">
        <v>46609.455000000002</v>
      </c>
      <c r="N21" s="73"/>
      <c r="O21" s="73">
        <v>1780.6410000000001</v>
      </c>
      <c r="P21" s="73">
        <v>1445.883</v>
      </c>
      <c r="Q21" s="73"/>
      <c r="R21" s="73">
        <v>2013.0519999999999</v>
      </c>
      <c r="S21" s="74">
        <v>1915.3869999999999</v>
      </c>
      <c r="T21"/>
      <c r="U21"/>
      <c r="V21" s="348"/>
      <c r="W21"/>
      <c r="X21" s="35"/>
      <c r="Y21" s="343"/>
      <c r="Z21" s="35"/>
      <c r="AA21" s="178"/>
      <c r="AB21"/>
      <c r="AC21"/>
      <c r="AD21"/>
      <c r="AE21"/>
      <c r="AF21"/>
      <c r="AG21"/>
      <c r="AH21" s="92"/>
      <c r="AI21" s="92"/>
      <c r="AJ21" s="92"/>
      <c r="AK21" s="92"/>
    </row>
    <row r="22" spans="1:37" s="317" customFormat="1" ht="14.4" customHeight="1" x14ac:dyDescent="0.2">
      <c r="A22" s="105" t="s">
        <v>7</v>
      </c>
      <c r="B22" s="102"/>
      <c r="C22" s="88">
        <v>72332.792000000001</v>
      </c>
      <c r="D22" s="90">
        <v>52825.924000000006</v>
      </c>
      <c r="E22" s="89">
        <v>22768.429</v>
      </c>
      <c r="F22" s="88">
        <v>2158.1379999999999</v>
      </c>
      <c r="G22" s="88">
        <v>2188.4810000000002</v>
      </c>
      <c r="H22" s="88"/>
      <c r="I22" s="88">
        <v>1185.864</v>
      </c>
      <c r="J22" s="88">
        <v>1647.2850000000001</v>
      </c>
      <c r="K22" s="88"/>
      <c r="L22" s="88">
        <v>65439.887999999999</v>
      </c>
      <c r="M22" s="88">
        <v>45940.612999999998</v>
      </c>
      <c r="N22" s="88"/>
      <c r="O22" s="88">
        <v>1485.606</v>
      </c>
      <c r="P22" s="88">
        <v>1163.461</v>
      </c>
      <c r="Q22" s="88"/>
      <c r="R22" s="88">
        <v>2063.2959999999998</v>
      </c>
      <c r="S22" s="90">
        <v>1886.0840000000001</v>
      </c>
      <c r="T22"/>
      <c r="U22"/>
      <c r="V22" s="348"/>
      <c r="W22" s="349"/>
      <c r="X22" s="35"/>
      <c r="Y22" s="343"/>
      <c r="Z22" s="35"/>
      <c r="AA22" s="178"/>
      <c r="AB22"/>
      <c r="AC22"/>
      <c r="AD22"/>
      <c r="AE22"/>
      <c r="AF22"/>
      <c r="AG22"/>
      <c r="AH22" s="92"/>
      <c r="AI22" s="92"/>
      <c r="AJ22" s="92"/>
      <c r="AK22" s="92"/>
    </row>
    <row r="23" spans="1:37" s="315" customFormat="1" ht="14.4" customHeight="1" x14ac:dyDescent="0.2">
      <c r="A23" s="93" t="s">
        <v>8</v>
      </c>
      <c r="B23" s="84"/>
      <c r="C23" s="73">
        <v>75402.978000000003</v>
      </c>
      <c r="D23" s="74">
        <v>54619.817000000003</v>
      </c>
      <c r="E23" s="75">
        <v>23938.651000000002</v>
      </c>
      <c r="F23" s="73">
        <v>2123.4949999999999</v>
      </c>
      <c r="G23" s="73">
        <v>2181.163</v>
      </c>
      <c r="H23" s="73"/>
      <c r="I23" s="73">
        <v>1250.981</v>
      </c>
      <c r="J23" s="73">
        <v>1614.7619999999999</v>
      </c>
      <c r="K23" s="73"/>
      <c r="L23" s="73">
        <v>68112.873000000007</v>
      </c>
      <c r="M23" s="73">
        <v>47531.55</v>
      </c>
      <c r="N23" s="73"/>
      <c r="O23" s="73">
        <v>1642.3779999999999</v>
      </c>
      <c r="P23" s="73">
        <v>1279.4010000000001</v>
      </c>
      <c r="Q23" s="73"/>
      <c r="R23" s="73">
        <v>2273.2510000000002</v>
      </c>
      <c r="S23" s="74">
        <v>2012.941</v>
      </c>
      <c r="T23"/>
      <c r="U23"/>
      <c r="V23" s="348"/>
      <c r="W23" s="349"/>
      <c r="X23" s="35"/>
      <c r="Y23" s="343"/>
      <c r="Z23" s="35"/>
      <c r="AA23" s="178"/>
      <c r="AB23"/>
      <c r="AC23"/>
      <c r="AD23"/>
      <c r="AE23"/>
      <c r="AF23"/>
      <c r="AG23"/>
      <c r="AH23" s="92"/>
      <c r="AI23" s="92"/>
      <c r="AJ23" s="92"/>
      <c r="AK23" s="92"/>
    </row>
    <row r="24" spans="1:37" s="317" customFormat="1" ht="14.4" customHeight="1" x14ac:dyDescent="0.2">
      <c r="A24" s="105" t="s">
        <v>9</v>
      </c>
      <c r="B24" s="102"/>
      <c r="C24" s="88">
        <v>84600.331000000006</v>
      </c>
      <c r="D24" s="90">
        <v>61930.817999999999</v>
      </c>
      <c r="E24" s="89">
        <v>27703.119999999999</v>
      </c>
      <c r="F24" s="88">
        <v>2363.973</v>
      </c>
      <c r="G24" s="88">
        <v>2443.3009999999999</v>
      </c>
      <c r="H24" s="88"/>
      <c r="I24" s="88">
        <v>1440.171</v>
      </c>
      <c r="J24" s="88">
        <v>1876.796</v>
      </c>
      <c r="K24" s="88"/>
      <c r="L24" s="88">
        <v>76597.433000000005</v>
      </c>
      <c r="M24" s="88">
        <v>53886.02</v>
      </c>
      <c r="N24" s="88"/>
      <c r="O24" s="88">
        <v>1772.7860000000001</v>
      </c>
      <c r="P24" s="88">
        <v>1474.615</v>
      </c>
      <c r="Q24" s="88"/>
      <c r="R24" s="88">
        <v>2425.9679999999998</v>
      </c>
      <c r="S24" s="90">
        <v>2250.0859999999998</v>
      </c>
      <c r="T24"/>
      <c r="U24"/>
      <c r="V24" s="348"/>
      <c r="W24" s="349"/>
      <c r="X24"/>
      <c r="Y24" s="343"/>
      <c r="Z24" s="35"/>
      <c r="AA24" s="178"/>
      <c r="AB24"/>
      <c r="AC24"/>
      <c r="AD24"/>
      <c r="AE24"/>
      <c r="AF24"/>
      <c r="AG24"/>
      <c r="AH24" s="92"/>
      <c r="AI24" s="92"/>
      <c r="AJ24" s="92"/>
      <c r="AK24" s="92"/>
    </row>
    <row r="25" spans="1:37" s="315" customFormat="1" ht="14.4" customHeight="1" x14ac:dyDescent="0.2">
      <c r="A25" s="93" t="s">
        <v>10</v>
      </c>
      <c r="B25" s="84"/>
      <c r="C25" s="73">
        <v>60589.027000000002</v>
      </c>
      <c r="D25" s="74">
        <v>45277.795999999995</v>
      </c>
      <c r="E25" s="75">
        <v>18397.185000000001</v>
      </c>
      <c r="F25" s="73">
        <v>1881.413</v>
      </c>
      <c r="G25" s="73">
        <v>1950.4490000000001</v>
      </c>
      <c r="H25" s="73"/>
      <c r="I25" s="73">
        <v>1081.25</v>
      </c>
      <c r="J25" s="73">
        <v>1531.0219999999999</v>
      </c>
      <c r="K25" s="73"/>
      <c r="L25" s="73">
        <v>54451.790999999997</v>
      </c>
      <c r="M25" s="73">
        <v>39022.885999999999</v>
      </c>
      <c r="N25" s="73"/>
      <c r="O25" s="73">
        <v>1316.415</v>
      </c>
      <c r="P25" s="73">
        <v>1047.9159999999999</v>
      </c>
      <c r="Q25" s="73"/>
      <c r="R25" s="73">
        <v>1858.1579999999999</v>
      </c>
      <c r="S25" s="74">
        <v>1725.5229999999999</v>
      </c>
      <c r="T25"/>
      <c r="U25"/>
      <c r="V25" s="348"/>
      <c r="W25"/>
      <c r="X25"/>
      <c r="Y25" s="343"/>
      <c r="Z25" s="35"/>
      <c r="AA25" s="178"/>
      <c r="AB25"/>
      <c r="AC25"/>
      <c r="AD25"/>
      <c r="AE25"/>
      <c r="AF25"/>
      <c r="AG25"/>
      <c r="AH25" s="92"/>
      <c r="AI25" s="92"/>
      <c r="AJ25" s="92"/>
      <c r="AK25" s="92"/>
    </row>
    <row r="26" spans="1:37" s="317" customFormat="1" ht="14.4" customHeight="1" x14ac:dyDescent="0.2">
      <c r="A26" s="105" t="s">
        <v>11</v>
      </c>
      <c r="B26" s="102"/>
      <c r="C26" s="88">
        <v>75552.078999999998</v>
      </c>
      <c r="D26" s="90">
        <v>55628.904999999999</v>
      </c>
      <c r="E26" s="89">
        <v>23758.651000000002</v>
      </c>
      <c r="F26" s="88">
        <v>2275.7629999999999</v>
      </c>
      <c r="G26" s="88">
        <v>2310.7199999999998</v>
      </c>
      <c r="H26" s="88"/>
      <c r="I26" s="88">
        <v>1281.498</v>
      </c>
      <c r="J26" s="88">
        <v>1700.1189999999999</v>
      </c>
      <c r="K26" s="88"/>
      <c r="L26" s="88">
        <v>68084.888000000006</v>
      </c>
      <c r="M26" s="88">
        <v>48277.677000000003</v>
      </c>
      <c r="N26" s="88"/>
      <c r="O26" s="88">
        <v>1709.356</v>
      </c>
      <c r="P26" s="88">
        <v>1357.6279999999999</v>
      </c>
      <c r="Q26" s="88"/>
      <c r="R26" s="88">
        <v>2200.5740000000001</v>
      </c>
      <c r="S26" s="90">
        <v>1982.761</v>
      </c>
      <c r="T26"/>
      <c r="U26"/>
      <c r="V26" s="348"/>
      <c r="W26"/>
      <c r="X26"/>
      <c r="Y26" s="343"/>
      <c r="Z26" s="35"/>
      <c r="AA26" s="178"/>
      <c r="AB26"/>
      <c r="AC26"/>
      <c r="AD26"/>
      <c r="AE26"/>
      <c r="AF26"/>
      <c r="AG26"/>
      <c r="AH26" s="92"/>
      <c r="AI26" s="92"/>
      <c r="AJ26" s="92"/>
      <c r="AK26" s="92"/>
    </row>
    <row r="27" spans="1:37" s="315" customFormat="1" ht="14.4" customHeight="1" x14ac:dyDescent="0.2">
      <c r="A27" s="93" t="s">
        <v>12</v>
      </c>
      <c r="B27" s="84"/>
      <c r="C27" s="73">
        <v>84369.427999999985</v>
      </c>
      <c r="D27" s="74">
        <v>61993.998</v>
      </c>
      <c r="E27" s="75">
        <v>27498.306</v>
      </c>
      <c r="F27" s="73">
        <v>2323.1320000000001</v>
      </c>
      <c r="G27" s="73">
        <v>2422.9479999999999</v>
      </c>
      <c r="H27" s="73"/>
      <c r="I27" s="73">
        <v>1367.787</v>
      </c>
      <c r="J27" s="73">
        <v>1886.9469999999999</v>
      </c>
      <c r="K27" s="73"/>
      <c r="L27" s="73">
        <v>76548.603000000003</v>
      </c>
      <c r="M27" s="73">
        <v>54101.889000000003</v>
      </c>
      <c r="N27" s="73"/>
      <c r="O27" s="73">
        <v>1820.2449999999999</v>
      </c>
      <c r="P27" s="73">
        <v>1448.596</v>
      </c>
      <c r="Q27" s="73"/>
      <c r="R27" s="73">
        <v>2309.6610000000001</v>
      </c>
      <c r="S27" s="74">
        <v>2133.6179999999999</v>
      </c>
      <c r="T27"/>
      <c r="U27" s="35"/>
      <c r="V27" s="343"/>
      <c r="W27"/>
      <c r="X27"/>
      <c r="Y27" s="343"/>
      <c r="Z27" s="35"/>
      <c r="AA27" s="178"/>
      <c r="AB27"/>
      <c r="AC27"/>
      <c r="AD27"/>
      <c r="AE27"/>
      <c r="AF27"/>
      <c r="AG27"/>
      <c r="AH27" s="92"/>
      <c r="AI27" s="92"/>
      <c r="AJ27" s="92"/>
      <c r="AK27" s="92"/>
    </row>
    <row r="28" spans="1:37" s="317" customFormat="1" ht="14.4" customHeight="1" x14ac:dyDescent="0.2">
      <c r="A28" s="105" t="s">
        <v>13</v>
      </c>
      <c r="B28" s="102"/>
      <c r="C28" s="88">
        <v>78659.616999999998</v>
      </c>
      <c r="D28" s="90">
        <v>58388.399999999994</v>
      </c>
      <c r="E28" s="89">
        <v>24462.050999999999</v>
      </c>
      <c r="F28" s="88">
        <v>2269.3939999999998</v>
      </c>
      <c r="G28" s="88">
        <v>2365.681</v>
      </c>
      <c r="H28" s="88"/>
      <c r="I28" s="88">
        <v>1267.8440000000001</v>
      </c>
      <c r="J28" s="88">
        <v>1731.443</v>
      </c>
      <c r="K28" s="88"/>
      <c r="L28" s="88">
        <v>71049.362999999998</v>
      </c>
      <c r="M28" s="88">
        <v>50692.34</v>
      </c>
      <c r="N28" s="88"/>
      <c r="O28" s="88">
        <v>1794.2470000000001</v>
      </c>
      <c r="P28" s="88">
        <v>1473.4870000000001</v>
      </c>
      <c r="Q28" s="88"/>
      <c r="R28" s="88">
        <v>2278.7689999999998</v>
      </c>
      <c r="S28" s="90">
        <v>2125.4490000000001</v>
      </c>
      <c r="T28"/>
      <c r="U28"/>
      <c r="V28" s="348"/>
      <c r="W28"/>
      <c r="X28" s="349"/>
      <c r="Y28" s="343"/>
      <c r="Z28" s="35"/>
      <c r="AA28" s="178"/>
      <c r="AB28"/>
      <c r="AC28"/>
      <c r="AD28"/>
      <c r="AE28"/>
      <c r="AF28"/>
      <c r="AG28"/>
      <c r="AH28" s="92"/>
      <c r="AI28" s="92"/>
      <c r="AJ28" s="92"/>
      <c r="AK28" s="92"/>
    </row>
    <row r="29" spans="1:37" s="315" customFormat="1" ht="14.4" customHeight="1" x14ac:dyDescent="0.2">
      <c r="A29" s="93" t="s">
        <v>14</v>
      </c>
      <c r="B29" s="84"/>
      <c r="C29" s="73">
        <v>72573.065000000002</v>
      </c>
      <c r="D29" s="74">
        <v>54697.810999999994</v>
      </c>
      <c r="E29" s="75">
        <v>22316.383000000002</v>
      </c>
      <c r="F29" s="73">
        <v>2173.4679999999998</v>
      </c>
      <c r="G29" s="73">
        <v>2205.3330000000001</v>
      </c>
      <c r="H29" s="73"/>
      <c r="I29" s="73">
        <v>1250.386</v>
      </c>
      <c r="J29" s="73">
        <v>1670.6210000000001</v>
      </c>
      <c r="K29" s="73"/>
      <c r="L29" s="73">
        <v>65400.483</v>
      </c>
      <c r="M29" s="73">
        <v>47402.790999999997</v>
      </c>
      <c r="N29" s="73"/>
      <c r="O29" s="73">
        <v>1507.5350000000001</v>
      </c>
      <c r="P29" s="73">
        <v>1277.9000000000001</v>
      </c>
      <c r="Q29" s="73"/>
      <c r="R29" s="73">
        <v>2241.1930000000002</v>
      </c>
      <c r="S29" s="74">
        <v>2141.1660000000002</v>
      </c>
      <c r="T29"/>
      <c r="U29"/>
      <c r="V29" s="348"/>
      <c r="W29"/>
      <c r="X29"/>
      <c r="Y29" s="343"/>
      <c r="Z29" s="35"/>
      <c r="AA29" s="178"/>
      <c r="AB29"/>
      <c r="AC29"/>
      <c r="AD29"/>
      <c r="AE29"/>
      <c r="AF29"/>
      <c r="AG29"/>
      <c r="AH29" s="92"/>
      <c r="AI29" s="92"/>
      <c r="AJ29" s="92"/>
      <c r="AK29" s="92"/>
    </row>
    <row r="30" spans="1:37" s="92" customFormat="1" ht="14.4" customHeight="1" x14ac:dyDescent="0.2">
      <c r="A30" s="140" t="s">
        <v>17</v>
      </c>
      <c r="B30" s="38"/>
      <c r="C30" s="81">
        <f>SUM(C18:C29)</f>
        <v>890005.58000000007</v>
      </c>
      <c r="D30" s="82">
        <f>SUM(D18:D29)</f>
        <v>653212.40800000005</v>
      </c>
      <c r="E30" s="83">
        <f>SUM(E18:E29)</f>
        <v>278422.27900000004</v>
      </c>
      <c r="F30" s="81">
        <f>SUM(F18:F29)</f>
        <v>26338.595999999998</v>
      </c>
      <c r="G30" s="81">
        <f>SUM(G18:G29)</f>
        <v>26734.922000000002</v>
      </c>
      <c r="H30" s="81"/>
      <c r="I30" s="81">
        <f>SUM(I18:I29)</f>
        <v>15121.263000000001</v>
      </c>
      <c r="J30" s="81">
        <f>SUM(J18:J29)</f>
        <v>20079.781999999999</v>
      </c>
      <c r="K30" s="81"/>
      <c r="L30" s="81">
        <f>SUM(L18:L29)</f>
        <v>801812.14000000013</v>
      </c>
      <c r="M30" s="81">
        <f>SUM(M18:M29)</f>
        <v>565944.37400000007</v>
      </c>
      <c r="N30" s="81"/>
      <c r="O30" s="81">
        <f>SUM(O18:O29)</f>
        <v>20257.589</v>
      </c>
      <c r="P30" s="81">
        <f>SUM(P18:P29)</f>
        <v>16330.520999999999</v>
      </c>
      <c r="Q30" s="81"/>
      <c r="R30" s="81">
        <f>SUM(R18:R29)</f>
        <v>26475.991999999998</v>
      </c>
      <c r="S30" s="82">
        <f>SUM(S18:S29)</f>
        <v>24122.808999999997</v>
      </c>
      <c r="T30"/>
      <c r="U30"/>
      <c r="V30" s="348"/>
      <c r="W30"/>
      <c r="X30"/>
      <c r="Y30" s="343"/>
      <c r="Z30" s="35"/>
      <c r="AA30" s="178"/>
      <c r="AB30"/>
      <c r="AC30"/>
      <c r="AD30"/>
      <c r="AE30"/>
      <c r="AF30"/>
      <c r="AG30"/>
    </row>
    <row r="31" spans="1:37" s="92" customFormat="1" ht="14.4" customHeight="1" x14ac:dyDescent="0.2">
      <c r="A31" s="100" t="s">
        <v>67</v>
      </c>
      <c r="B31"/>
      <c r="C31" s="35">
        <f>C17</f>
        <v>944994.37099999981</v>
      </c>
      <c r="D31" s="35">
        <f>D17</f>
        <v>676323.19999999984</v>
      </c>
      <c r="E31" s="37">
        <f>E17</f>
        <v>297012.386</v>
      </c>
      <c r="F31" s="35">
        <f>F17</f>
        <v>28163.402999999995</v>
      </c>
      <c r="G31" s="35">
        <f>G17</f>
        <v>27766.351999999999</v>
      </c>
      <c r="H31" s="35"/>
      <c r="I31" s="35">
        <f>I17</f>
        <v>15784.545999999997</v>
      </c>
      <c r="J31" s="35">
        <f>J17</f>
        <v>20628.977000000003</v>
      </c>
      <c r="K31" s="35"/>
      <c r="L31" s="35">
        <f>L17</f>
        <v>843231.78599999996</v>
      </c>
      <c r="M31" s="35">
        <f>M17</f>
        <v>581542.99600000004</v>
      </c>
      <c r="N31" s="35"/>
      <c r="O31" s="35">
        <f>O17</f>
        <v>21676.207999999999</v>
      </c>
      <c r="P31" s="35">
        <f>P17</f>
        <v>16653.026999999998</v>
      </c>
      <c r="Q31" s="35"/>
      <c r="R31" s="35">
        <f>R17</f>
        <v>36138.428</v>
      </c>
      <c r="S31" s="36">
        <f>S17</f>
        <v>29731.848000000002</v>
      </c>
      <c r="T31" s="35"/>
      <c r="U31"/>
      <c r="V31" s="348"/>
      <c r="W31"/>
      <c r="X31"/>
      <c r="Y31" s="343"/>
      <c r="Z31" s="35"/>
      <c r="AA31" s="35"/>
      <c r="AB31"/>
      <c r="AC31"/>
      <c r="AD31"/>
      <c r="AE31"/>
      <c r="AF31"/>
      <c r="AG31"/>
    </row>
    <row r="32" spans="1:37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0.31283205999674746</v>
      </c>
      <c r="F32" s="10">
        <f>F30/$C$30</f>
        <v>2.9593742547097283E-2</v>
      </c>
      <c r="G32" s="10">
        <f>G30/$D$30</f>
        <v>4.0928374404057555E-2</v>
      </c>
      <c r="H32" s="38"/>
      <c r="I32" s="10">
        <f>I30/$C$30</f>
        <v>1.6990076624013976E-2</v>
      </c>
      <c r="J32" s="10">
        <f>J30/$D$30</f>
        <v>3.074004987363926E-2</v>
      </c>
      <c r="K32" s="38"/>
      <c r="L32" s="10">
        <f>L30/$C$30</f>
        <v>0.90090686847154378</v>
      </c>
      <c r="M32" s="10">
        <f>M30/$D$30</f>
        <v>0.86640175089876736</v>
      </c>
      <c r="N32" s="38"/>
      <c r="O32" s="10">
        <f>O30/$C$30</f>
        <v>2.2761193250046812E-2</v>
      </c>
      <c r="P32" s="10">
        <f>P30/$D$30</f>
        <v>2.5000322712792067E-2</v>
      </c>
      <c r="Q32" s="38"/>
      <c r="R32" s="10">
        <f>R30/$C$30</f>
        <v>2.9748119107298177E-2</v>
      </c>
      <c r="S32" s="11">
        <f>S30/$D$30</f>
        <v>3.692950211074373E-2</v>
      </c>
      <c r="T32"/>
      <c r="U32" s="294"/>
      <c r="V32" s="350"/>
      <c r="W32"/>
      <c r="X32"/>
      <c r="Y32" s="343"/>
      <c r="Z32" s="35"/>
      <c r="AA32" s="35"/>
      <c r="AB32"/>
      <c r="AC32"/>
      <c r="AD32"/>
      <c r="AE32"/>
      <c r="AF32"/>
      <c r="AG32"/>
    </row>
    <row r="33" spans="1:37" ht="14.4" customHeight="1" x14ac:dyDescent="0.2">
      <c r="A33" s="127" t="s">
        <v>16</v>
      </c>
      <c r="B33" s="128"/>
      <c r="C33" s="39">
        <f>C30/C31</f>
        <v>0.94181045656196849</v>
      </c>
      <c r="D33" s="40">
        <f>D30/D31</f>
        <v>0.96582877535474199</v>
      </c>
      <c r="E33" s="41">
        <f>E30/E31</f>
        <v>0.93740965738715032</v>
      </c>
      <c r="F33" s="39">
        <f>F30/F31</f>
        <v>0.93520644504501116</v>
      </c>
      <c r="G33" s="39">
        <f>G30/G31</f>
        <v>0.9628532404977076</v>
      </c>
      <c r="H33" s="39"/>
      <c r="I33" s="39">
        <f>I30/I31</f>
        <v>0.95797896246113157</v>
      </c>
      <c r="J33" s="39">
        <f>J30/J31</f>
        <v>0.97337749710031651</v>
      </c>
      <c r="K33" s="39"/>
      <c r="L33" s="39">
        <f>L30/L31</f>
        <v>0.95087988061209083</v>
      </c>
      <c r="M33" s="39">
        <f>M30/M31</f>
        <v>0.97317718189834412</v>
      </c>
      <c r="N33" s="39"/>
      <c r="O33" s="39">
        <f>O30/O31</f>
        <v>0.93455409728491257</v>
      </c>
      <c r="P33" s="39">
        <f>P30/P31</f>
        <v>0.9806337910819457</v>
      </c>
      <c r="Q33" s="39"/>
      <c r="R33" s="39">
        <f>R30/R31</f>
        <v>0.73262710818522592</v>
      </c>
      <c r="S33" s="40">
        <f>S30/S31</f>
        <v>0.81134576633110722</v>
      </c>
      <c r="V33" s="348"/>
      <c r="Y33" s="343"/>
      <c r="Z33" s="35"/>
      <c r="AA33" s="35"/>
    </row>
    <row r="34" spans="1:37" ht="14.4" customHeight="1" x14ac:dyDescent="0.2">
      <c r="A34" s="93" t="s">
        <v>121</v>
      </c>
      <c r="B34" s="84">
        <v>2025</v>
      </c>
      <c r="C34" s="73">
        <f>F34+I34+L34+O34+R34</f>
        <v>72175.823000000004</v>
      </c>
      <c r="D34" s="74">
        <f>G34+J34+M34+P34+S34</f>
        <v>55343.802000000003</v>
      </c>
      <c r="E34" s="75">
        <v>21939.863000000001</v>
      </c>
      <c r="F34" s="73">
        <v>2064.92</v>
      </c>
      <c r="G34" s="73">
        <v>2262.9090000000001</v>
      </c>
      <c r="H34" s="73"/>
      <c r="I34" s="73">
        <v>1242.6690000000001</v>
      </c>
      <c r="J34" s="73">
        <v>1676.002</v>
      </c>
      <c r="K34" s="73"/>
      <c r="L34" s="73">
        <v>64824.93</v>
      </c>
      <c r="M34" s="73">
        <v>47899.569000000003</v>
      </c>
      <c r="N34" s="73"/>
      <c r="O34" s="73">
        <v>1764.175</v>
      </c>
      <c r="P34" s="73">
        <v>1442.924</v>
      </c>
      <c r="Q34" s="73"/>
      <c r="R34" s="73">
        <v>2279.1289999999999</v>
      </c>
      <c r="S34" s="367">
        <v>2062.3980000000001</v>
      </c>
      <c r="V34" s="348"/>
      <c r="X34" s="35"/>
      <c r="Y34" s="343"/>
      <c r="Z34" s="35"/>
      <c r="AA34" s="35"/>
    </row>
    <row r="35" spans="1:37" ht="14.4" customHeight="1" x14ac:dyDescent="0.2">
      <c r="A35" s="97" t="s">
        <v>4</v>
      </c>
      <c r="C35" s="35">
        <f t="shared" ref="C35:C42" si="0">F35+I35+L35+O35+R35</f>
        <v>74291.966</v>
      </c>
      <c r="D35" s="36">
        <f t="shared" ref="D35:D41" si="1">G35+J35+M35+P35+S35</f>
        <v>55870.457999999999</v>
      </c>
      <c r="E35" s="37">
        <v>23122.885999999999</v>
      </c>
      <c r="F35" s="35">
        <v>2112.5390000000002</v>
      </c>
      <c r="G35" s="35">
        <v>2234.797</v>
      </c>
      <c r="H35" s="35"/>
      <c r="I35" s="35">
        <v>1239.1659999999999</v>
      </c>
      <c r="J35" s="35">
        <v>1700.78</v>
      </c>
      <c r="K35" s="35"/>
      <c r="L35" s="35">
        <v>66708.930999999997</v>
      </c>
      <c r="M35" s="35">
        <v>48202.241999999998</v>
      </c>
      <c r="N35" s="35"/>
      <c r="O35" s="35">
        <v>1831.2639999999999</v>
      </c>
      <c r="P35" s="35">
        <v>1534.1780000000001</v>
      </c>
      <c r="Q35" s="35"/>
      <c r="R35" s="35">
        <v>2400.0659999999998</v>
      </c>
      <c r="S35" s="36">
        <v>2198.4609999999998</v>
      </c>
      <c r="V35" s="348"/>
      <c r="X35" s="35"/>
      <c r="Y35" s="343"/>
      <c r="AA35" s="35"/>
    </row>
    <row r="36" spans="1:37" ht="14.4" customHeight="1" x14ac:dyDescent="0.2">
      <c r="A36" s="93" t="s">
        <v>5</v>
      </c>
      <c r="B36" s="84"/>
      <c r="C36" s="73">
        <f t="shared" si="0"/>
        <v>76083.989000000016</v>
      </c>
      <c r="D36" s="74">
        <f>G36+J36+M36+P36+S36</f>
        <v>57407.423999999992</v>
      </c>
      <c r="E36" s="75">
        <v>23576.460999999999</v>
      </c>
      <c r="F36" s="73">
        <v>2195.6579999999999</v>
      </c>
      <c r="G36" s="73">
        <v>2318.4870000000001</v>
      </c>
      <c r="H36" s="73"/>
      <c r="I36" s="73">
        <v>1204.123</v>
      </c>
      <c r="J36" s="73">
        <v>1677.1890000000001</v>
      </c>
      <c r="K36" s="73"/>
      <c r="L36" s="73">
        <v>68516.073000000004</v>
      </c>
      <c r="M36" s="73">
        <v>49669.813999999998</v>
      </c>
      <c r="N36" s="73"/>
      <c r="O36" s="73">
        <v>1788.5730000000001</v>
      </c>
      <c r="P36" s="73">
        <v>1499.912</v>
      </c>
      <c r="Q36" s="73"/>
      <c r="R36" s="73">
        <v>2379.5619999999999</v>
      </c>
      <c r="S36" s="74">
        <v>2242.0219999999999</v>
      </c>
      <c r="V36" s="348"/>
      <c r="Y36" s="343"/>
      <c r="Z36" s="35"/>
      <c r="AA36" s="35"/>
    </row>
    <row r="37" spans="1:37" ht="14.4" customHeight="1" x14ac:dyDescent="0.2">
      <c r="A37" s="105" t="s">
        <v>6</v>
      </c>
      <c r="B37" s="102"/>
      <c r="C37" s="88">
        <f t="shared" ref="C37" si="2">F37+I37+L37+O37+R37</f>
        <v>72338.183999999994</v>
      </c>
      <c r="D37" s="90">
        <f>G37+J37+M37+P37+S37</f>
        <v>55536.627</v>
      </c>
      <c r="E37" s="89">
        <v>23018.159</v>
      </c>
      <c r="F37" s="88">
        <v>2088.5309999999999</v>
      </c>
      <c r="G37" s="366">
        <v>2199.761</v>
      </c>
      <c r="H37" s="88"/>
      <c r="I37" s="88">
        <v>1137.7550000000001</v>
      </c>
      <c r="J37" s="88">
        <v>1610.2339999999999</v>
      </c>
      <c r="K37" s="88"/>
      <c r="L37" s="88">
        <v>65135.951000000001</v>
      </c>
      <c r="M37" s="88">
        <v>48061.345999999998</v>
      </c>
      <c r="N37" s="88"/>
      <c r="O37" s="88">
        <v>1711.81</v>
      </c>
      <c r="P37" s="88">
        <v>1426.9259999999999</v>
      </c>
      <c r="Q37" s="88"/>
      <c r="R37" s="88">
        <v>2264.1370000000002</v>
      </c>
      <c r="S37" s="90">
        <v>2238.36</v>
      </c>
      <c r="V37" s="348"/>
      <c r="Y37" s="343"/>
      <c r="Z37" s="35"/>
      <c r="AA37" s="35"/>
    </row>
    <row r="38" spans="1:37" ht="14.4" customHeight="1" x14ac:dyDescent="0.2">
      <c r="A38" s="93" t="s">
        <v>7</v>
      </c>
      <c r="B38" s="84"/>
      <c r="C38" s="73">
        <f t="shared" si="0"/>
        <v>69336.284999999989</v>
      </c>
      <c r="D38" s="74">
        <f>G38+J38+M38+P38+S38</f>
        <v>53415.557999999997</v>
      </c>
      <c r="E38" s="75">
        <v>21649.75</v>
      </c>
      <c r="F38" s="73">
        <v>2051.6460000000002</v>
      </c>
      <c r="G38" s="73">
        <v>2164.9349999999999</v>
      </c>
      <c r="H38" s="73"/>
      <c r="I38" s="73">
        <v>1062.1769999999999</v>
      </c>
      <c r="J38" s="73">
        <v>1569.818</v>
      </c>
      <c r="K38" s="73"/>
      <c r="L38" s="73">
        <v>62508.377</v>
      </c>
      <c r="M38" s="73">
        <v>46296.625</v>
      </c>
      <c r="N38" s="73"/>
      <c r="O38" s="73">
        <v>1538.4570000000001</v>
      </c>
      <c r="P38" s="73">
        <v>1298.5509999999999</v>
      </c>
      <c r="Q38" s="73"/>
      <c r="R38" s="73">
        <v>2175.6280000000002</v>
      </c>
      <c r="S38" s="74">
        <v>2085.6289999999999</v>
      </c>
      <c r="V38" s="348"/>
      <c r="Y38" s="343"/>
      <c r="Z38" s="35"/>
      <c r="AA38" s="35"/>
    </row>
    <row r="39" spans="1:37" ht="14.4" customHeight="1" x14ac:dyDescent="0.2">
      <c r="A39" s="97" t="s">
        <v>8</v>
      </c>
      <c r="C39" s="35">
        <f t="shared" si="0"/>
        <v>76600.564000000013</v>
      </c>
      <c r="D39" s="36">
        <f>G39+J39+M39+P39+S39</f>
        <v>58427.417000000001</v>
      </c>
      <c r="E39" s="37">
        <v>24270.911</v>
      </c>
      <c r="F39" s="345">
        <v>2231.1640000000002</v>
      </c>
      <c r="G39" s="345">
        <v>2336.9479999999999</v>
      </c>
      <c r="H39" s="35"/>
      <c r="I39" s="376">
        <v>1142.1379999999999</v>
      </c>
      <c r="J39" s="376">
        <v>1633.8109999999999</v>
      </c>
      <c r="K39" s="35"/>
      <c r="L39" s="376">
        <v>69165.804000000004</v>
      </c>
      <c r="M39" s="376">
        <v>50839.461000000003</v>
      </c>
      <c r="N39" s="35"/>
      <c r="O39" s="35">
        <v>1706.85</v>
      </c>
      <c r="P39" s="35">
        <v>1392.6279999999999</v>
      </c>
      <c r="Q39" s="35"/>
      <c r="R39" s="35">
        <v>2354.6080000000002</v>
      </c>
      <c r="S39" s="36">
        <v>2224.569</v>
      </c>
      <c r="T39" s="35"/>
      <c r="U39" s="349"/>
      <c r="V39" s="348"/>
      <c r="Y39" s="35"/>
      <c r="Z39" s="35"/>
      <c r="AA39" s="35"/>
    </row>
    <row r="40" spans="1:37" ht="14.4" customHeight="1" x14ac:dyDescent="0.2">
      <c r="A40" s="93" t="s">
        <v>9</v>
      </c>
      <c r="B40" s="84"/>
      <c r="C40" s="73">
        <f t="shared" si="0"/>
        <v>81945.434999999998</v>
      </c>
      <c r="D40" s="74">
        <f>G40+J40+M40+P40+S40</f>
        <v>62800.268000000004</v>
      </c>
      <c r="E40" s="75">
        <v>26065.185000000001</v>
      </c>
      <c r="F40" s="73">
        <v>2374.645</v>
      </c>
      <c r="G40" s="73">
        <v>2532.6669999999999</v>
      </c>
      <c r="H40" s="73"/>
      <c r="I40" s="73">
        <v>1201.559</v>
      </c>
      <c r="J40" s="73">
        <v>1778.04</v>
      </c>
      <c r="K40" s="73"/>
      <c r="L40" s="73">
        <v>74198.157000000007</v>
      </c>
      <c r="M40" s="73">
        <v>54733.029000000002</v>
      </c>
      <c r="N40" s="73"/>
      <c r="O40" s="73">
        <v>1779.4010000000001</v>
      </c>
      <c r="P40" s="73">
        <v>1436.848</v>
      </c>
      <c r="Q40" s="73"/>
      <c r="R40" s="73">
        <v>2391.6729999999998</v>
      </c>
      <c r="S40" s="74">
        <v>2319.6840000000002</v>
      </c>
      <c r="T40" s="35"/>
      <c r="W40" s="144"/>
    </row>
    <row r="41" spans="1:37" ht="14.4" customHeight="1" x14ac:dyDescent="0.2">
      <c r="A41" s="97" t="s">
        <v>10</v>
      </c>
      <c r="C41" s="35">
        <f t="shared" si="0"/>
        <v>57819.656999999999</v>
      </c>
      <c r="D41" s="36">
        <f t="shared" si="1"/>
        <v>44684.289000000004</v>
      </c>
      <c r="E41" s="37">
        <v>17527.748</v>
      </c>
      <c r="F41" s="35">
        <v>1869.5940000000001</v>
      </c>
      <c r="G41" s="35">
        <v>1974.489</v>
      </c>
      <c r="H41" s="35"/>
      <c r="I41" s="178">
        <v>974.255</v>
      </c>
      <c r="J41" s="178">
        <v>1504.6690000000001</v>
      </c>
      <c r="K41" s="35"/>
      <c r="L41" s="178">
        <v>52069.161999999997</v>
      </c>
      <c r="M41" s="178">
        <v>38494.563999999998</v>
      </c>
      <c r="N41" s="35"/>
      <c r="O41" s="178">
        <v>1182.0630000000001</v>
      </c>
      <c r="P41" s="178">
        <v>975.30499999999995</v>
      </c>
      <c r="Q41" s="35"/>
      <c r="R41" s="178">
        <v>1724.5830000000001</v>
      </c>
      <c r="S41" s="368">
        <v>1735.2619999999999</v>
      </c>
    </row>
    <row r="42" spans="1:37" ht="14.4" customHeight="1" x14ac:dyDescent="0.2">
      <c r="A42" s="93" t="s">
        <v>11</v>
      </c>
      <c r="B42" s="84"/>
      <c r="C42" s="73">
        <f t="shared" si="0"/>
        <v>0</v>
      </c>
      <c r="D42" s="74">
        <f t="shared" ref="C42:D44" si="3">G42+J42+M42+P42+S42</f>
        <v>0</v>
      </c>
      <c r="E42" s="75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69"/>
      <c r="U42" s="35"/>
      <c r="V42" s="349"/>
    </row>
    <row r="43" spans="1:37" ht="14.4" customHeight="1" x14ac:dyDescent="0.2">
      <c r="A43" s="97" t="s">
        <v>12</v>
      </c>
      <c r="C43" s="35">
        <f t="shared" si="3"/>
        <v>0</v>
      </c>
      <c r="D43" s="36">
        <f t="shared" si="3"/>
        <v>0</v>
      </c>
      <c r="E43" s="37"/>
      <c r="F43" s="347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7" ht="14.4" customHeight="1" x14ac:dyDescent="0.2">
      <c r="A44" s="93" t="s">
        <v>13</v>
      </c>
      <c r="B44" s="84"/>
      <c r="C44" s="73">
        <f t="shared" si="3"/>
        <v>0</v>
      </c>
      <c r="D44" s="74">
        <f t="shared" si="3"/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7" s="102" customFormat="1" ht="14.4" customHeight="1" x14ac:dyDescent="0.2">
      <c r="A45" s="105" t="s">
        <v>14</v>
      </c>
      <c r="C45" s="88">
        <f>F45+I45+L45+O45+R45</f>
        <v>0</v>
      </c>
      <c r="D45" s="90">
        <f>G45+J45+M45+P45+S45</f>
        <v>0</v>
      </c>
      <c r="E45" s="89"/>
      <c r="F45" s="35"/>
      <c r="G45" s="35"/>
      <c r="H45" s="88"/>
      <c r="I45" s="35"/>
      <c r="J45" s="35"/>
      <c r="K45" s="88"/>
      <c r="L45" s="35"/>
      <c r="M45" s="35"/>
      <c r="N45" s="88"/>
      <c r="O45" s="35"/>
      <c r="P45" s="35"/>
      <c r="Q45" s="88"/>
      <c r="R45" s="88"/>
      <c r="S45" s="90"/>
      <c r="U45"/>
      <c r="V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4" customHeight="1" x14ac:dyDescent="0.2">
      <c r="A46" s="140" t="s">
        <v>17</v>
      </c>
      <c r="B46" s="38"/>
      <c r="C46" s="81">
        <f>SUM(C34:C45)</f>
        <v>580591.90299999993</v>
      </c>
      <c r="D46" s="82">
        <f>SUM(D34:D45)</f>
        <v>443485.84299999999</v>
      </c>
      <c r="E46" s="83">
        <f>SUM(E34:E45)</f>
        <v>181170.96299999999</v>
      </c>
      <c r="F46" s="81">
        <f>SUM(F34:F45)</f>
        <v>16988.697000000004</v>
      </c>
      <c r="G46" s="81">
        <f>SUM(G34:G45)</f>
        <v>18024.992999999999</v>
      </c>
      <c r="H46" s="81"/>
      <c r="I46" s="81">
        <f>SUM(I34:I45)</f>
        <v>9203.8419999999987</v>
      </c>
      <c r="J46" s="81">
        <f>SUM(J34:J45)</f>
        <v>13150.543</v>
      </c>
      <c r="K46" s="81"/>
      <c r="L46" s="81">
        <f>SUM(L34:L45)</f>
        <v>523127.38500000001</v>
      </c>
      <c r="M46" s="81">
        <f>SUM(M34:M45)</f>
        <v>384196.64999999997</v>
      </c>
      <c r="N46" s="81"/>
      <c r="O46" s="81">
        <f>SUM(O34:O45)</f>
        <v>13302.593000000001</v>
      </c>
      <c r="P46" s="81">
        <f>SUM(P34:P45)</f>
        <v>11007.272000000001</v>
      </c>
      <c r="Q46" s="81"/>
      <c r="R46" s="81">
        <f>SUM(R34:R45)</f>
        <v>17969.385999999999</v>
      </c>
      <c r="S46" s="82">
        <f>SUM(S34:S45)</f>
        <v>17106.384999999998</v>
      </c>
      <c r="U46" s="35"/>
      <c r="V46" s="144"/>
    </row>
    <row r="47" spans="1:37" ht="14.4" customHeight="1" x14ac:dyDescent="0.2">
      <c r="A47" s="100" t="s">
        <v>67</v>
      </c>
      <c r="C47" s="35">
        <f>SUM(C18:C25)</f>
        <v>578851.39100000006</v>
      </c>
      <c r="D47" s="36">
        <f t="shared" ref="D47:S47" si="4">SUM(D18:D25)</f>
        <v>422503.29399999999</v>
      </c>
      <c r="E47" s="36">
        <f t="shared" si="4"/>
        <v>180386.88800000001</v>
      </c>
      <c r="F47" s="35">
        <f t="shared" si="4"/>
        <v>17296.838999999996</v>
      </c>
      <c r="G47" s="35">
        <f t="shared" si="4"/>
        <v>17430.240000000002</v>
      </c>
      <c r="H47" s="35"/>
      <c r="I47" s="35">
        <f t="shared" si="4"/>
        <v>9953.7479999999996</v>
      </c>
      <c r="J47" s="35">
        <f t="shared" si="4"/>
        <v>13090.652000000002</v>
      </c>
      <c r="K47" s="35"/>
      <c r="L47" s="35">
        <f t="shared" si="4"/>
        <v>520728.80300000007</v>
      </c>
      <c r="M47" s="35">
        <f t="shared" si="4"/>
        <v>365469.67700000003</v>
      </c>
      <c r="N47" s="35"/>
      <c r="O47" s="35">
        <f t="shared" si="4"/>
        <v>13426.206000000002</v>
      </c>
      <c r="P47" s="35">
        <f t="shared" si="4"/>
        <v>10772.91</v>
      </c>
      <c r="Q47" s="35"/>
      <c r="R47" s="35">
        <f t="shared" si="4"/>
        <v>17445.794999999998</v>
      </c>
      <c r="S47" s="36">
        <f t="shared" si="4"/>
        <v>15739.814999999999</v>
      </c>
      <c r="U47" s="344"/>
    </row>
    <row r="48" spans="1:37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0.31204528010787641</v>
      </c>
      <c r="F48" s="10">
        <f>F46/$C$46</f>
        <v>2.9260995394901339E-2</v>
      </c>
      <c r="G48" s="10">
        <f>G46/$D$46</f>
        <v>4.0643897171707459E-2</v>
      </c>
      <c r="H48" s="38"/>
      <c r="I48" s="10">
        <f>I46/$C$46</f>
        <v>1.585251525631421E-2</v>
      </c>
      <c r="J48" s="10">
        <f>J46/$D$46</f>
        <v>2.9652678225401661E-2</v>
      </c>
      <c r="K48" s="38"/>
      <c r="L48" s="10">
        <f>L46/$C$46</f>
        <v>0.90102425179704937</v>
      </c>
      <c r="M48" s="10">
        <f>M46/$D$46</f>
        <v>0.8663109681271155</v>
      </c>
      <c r="N48" s="38"/>
      <c r="O48" s="10">
        <f>O46/$C$46</f>
        <v>2.2912122837510537E-2</v>
      </c>
      <c r="P48" s="10">
        <f>P46/$D$46</f>
        <v>2.4819894870916997E-2</v>
      </c>
      <c r="Q48" s="38"/>
      <c r="R48" s="10">
        <f>R46/$C$46</f>
        <v>3.0950114714224666E-2</v>
      </c>
      <c r="S48" s="11">
        <f>S46/$D$46</f>
        <v>3.8572561604858259E-2</v>
      </c>
      <c r="U48" s="35"/>
      <c r="V48" s="144"/>
    </row>
    <row r="49" spans="1:26" ht="14.4" customHeight="1" x14ac:dyDescent="0.2">
      <c r="A49" s="127" t="s">
        <v>16</v>
      </c>
      <c r="B49" s="128"/>
      <c r="C49" s="39">
        <f>C46/C47</f>
        <v>1.0030068373801315</v>
      </c>
      <c r="D49" s="39">
        <f>D46/D47</f>
        <v>1.0496624506790235</v>
      </c>
      <c r="E49" s="41">
        <f>E46/E47</f>
        <v>1.0043466296729948</v>
      </c>
      <c r="F49" s="39">
        <f>F46/F47</f>
        <v>0.98218506861282617</v>
      </c>
      <c r="G49" s="39">
        <f>G46/G47</f>
        <v>1.0341219053782391</v>
      </c>
      <c r="H49" s="39"/>
      <c r="I49" s="39">
        <f>I46/I47</f>
        <v>0.92466094178795755</v>
      </c>
      <c r="J49" s="39">
        <f>J46/J47</f>
        <v>1.0045750967942619</v>
      </c>
      <c r="K49" s="39"/>
      <c r="L49" s="39">
        <f>L46/L47</f>
        <v>1.0046062018966135</v>
      </c>
      <c r="M49" s="39">
        <f>M46/M47</f>
        <v>1.051240839332342</v>
      </c>
      <c r="N49" s="39"/>
      <c r="O49" s="39">
        <f>O46/O47</f>
        <v>0.9907931548197606</v>
      </c>
      <c r="P49" s="39">
        <f>P46/P47</f>
        <v>1.0217547533581921</v>
      </c>
      <c r="Q49" s="39"/>
      <c r="R49" s="39">
        <f>R46/R47</f>
        <v>1.0300124471255108</v>
      </c>
      <c r="S49" s="40">
        <f>S46/S47</f>
        <v>1.0868224944194071</v>
      </c>
      <c r="Z49" s="144"/>
    </row>
    <row r="50" spans="1:26" ht="14.4" customHeight="1" x14ac:dyDescent="0.2">
      <c r="A50" t="s">
        <v>97</v>
      </c>
      <c r="S50" s="77"/>
      <c r="X50" s="144"/>
    </row>
  </sheetData>
  <phoneticPr fontId="2"/>
  <pageMargins left="0.82677165354330717" right="0.15748031496062992" top="0.59" bottom="0.55118110236220474" header="0.49" footer="0.59055118110236227"/>
  <pageSetup paperSize="9" scale="69" orientation="landscape" r:id="rId1"/>
  <headerFooter alignWithMargins="0"/>
  <ignoredErrors>
    <ignoredError sqref="D48" formula="1"/>
    <ignoredError sqref="C30:G30 I30:J30 L30:M30 O30:P30 R30:S30 C47:S4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963F-120E-43DC-9AA9-8E356CF059D5}">
  <sheetPr codeName="Sheet3"/>
  <dimension ref="A1:AG51"/>
  <sheetViews>
    <sheetView view="pageBreakPreview" topLeftCell="A12" zoomScale="60" zoomScaleNormal="112" workbookViewId="0">
      <selection activeCell="X26" sqref="X26"/>
    </sheetView>
  </sheetViews>
  <sheetFormatPr defaultRowHeight="13.2" x14ac:dyDescent="0.2"/>
  <cols>
    <col min="1" max="1" width="13.44140625" customWidth="1"/>
    <col min="2" max="2" width="7.6640625" customWidth="1"/>
    <col min="3" max="3" width="9.109375" bestFit="1" customWidth="1"/>
    <col min="4" max="4" width="14.33203125" bestFit="1" customWidth="1"/>
    <col min="5" max="5" width="11.441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  <col min="20" max="20" width="11" bestFit="1" customWidth="1"/>
    <col min="21" max="21" width="11.109375" customWidth="1"/>
    <col min="25" max="25" width="13.6640625" customWidth="1"/>
    <col min="26" max="26" width="12.44140625" customWidth="1"/>
    <col min="27" max="27" width="10.21875" customWidth="1"/>
    <col min="28" max="28" width="10.5546875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31</v>
      </c>
      <c r="N3" t="s">
        <v>90</v>
      </c>
    </row>
    <row r="4" spans="1:33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22981</v>
      </c>
      <c r="D6" s="36">
        <v>38328</v>
      </c>
      <c r="E6" s="37">
        <v>9207</v>
      </c>
      <c r="F6" s="35"/>
      <c r="G6" s="35"/>
      <c r="H6" s="35"/>
      <c r="I6" s="35"/>
      <c r="J6" s="35"/>
      <c r="K6" s="35"/>
      <c r="L6" s="35">
        <v>14604</v>
      </c>
      <c r="M6" s="35">
        <v>31088</v>
      </c>
      <c r="N6" s="35"/>
      <c r="O6" s="35"/>
      <c r="P6" s="35"/>
      <c r="Q6" s="35"/>
      <c r="R6" s="35"/>
      <c r="S6" s="36"/>
    </row>
    <row r="7" spans="1:33" ht="14.4" customHeight="1" x14ac:dyDescent="0.2">
      <c r="A7" s="256" t="s">
        <v>92</v>
      </c>
      <c r="B7" s="254">
        <v>2013</v>
      </c>
      <c r="C7" s="239">
        <v>21707</v>
      </c>
      <c r="D7" s="248">
        <v>32121</v>
      </c>
      <c r="E7" s="255">
        <v>9311</v>
      </c>
      <c r="F7" s="258"/>
      <c r="G7" s="259"/>
      <c r="H7" s="239"/>
      <c r="I7" s="258"/>
      <c r="J7" s="259"/>
      <c r="K7" s="239"/>
      <c r="L7" s="239">
        <v>12615</v>
      </c>
      <c r="M7" s="239">
        <v>24673</v>
      </c>
      <c r="N7" s="239"/>
      <c r="O7" s="258"/>
      <c r="P7" s="259"/>
      <c r="Q7" s="239"/>
      <c r="R7" s="258"/>
      <c r="S7" s="260"/>
    </row>
    <row r="8" spans="1:33" ht="14.4" customHeight="1" x14ac:dyDescent="0.2">
      <c r="A8" s="97" t="s">
        <v>93</v>
      </c>
      <c r="B8" s="107">
        <v>2014</v>
      </c>
      <c r="C8" s="99">
        <v>21009</v>
      </c>
      <c r="D8" s="207">
        <v>30436</v>
      </c>
      <c r="E8" s="206">
        <v>8935</v>
      </c>
      <c r="F8" s="134"/>
      <c r="G8" s="98"/>
      <c r="H8" s="35"/>
      <c r="I8" s="134"/>
      <c r="J8" s="98"/>
      <c r="K8" s="99"/>
      <c r="L8" s="99">
        <v>11826</v>
      </c>
      <c r="M8" s="99">
        <v>23030</v>
      </c>
      <c r="N8" s="99"/>
      <c r="P8" s="35"/>
      <c r="Q8" s="35"/>
      <c r="S8" s="36"/>
    </row>
    <row r="9" spans="1:33" ht="14.4" customHeight="1" x14ac:dyDescent="0.2">
      <c r="A9" s="256" t="s">
        <v>94</v>
      </c>
      <c r="B9" s="254">
        <v>2015</v>
      </c>
      <c r="C9" s="261">
        <v>20307</v>
      </c>
      <c r="D9" s="261">
        <v>26508</v>
      </c>
      <c r="E9" s="263">
        <v>8419</v>
      </c>
      <c r="F9" s="264"/>
      <c r="G9" s="265"/>
      <c r="H9" s="261"/>
      <c r="I9" s="264"/>
      <c r="J9" s="265"/>
      <c r="K9" s="261"/>
      <c r="L9" s="261">
        <v>11001</v>
      </c>
      <c r="M9" s="261">
        <v>18618</v>
      </c>
      <c r="N9" s="257"/>
      <c r="O9" s="266"/>
      <c r="P9" s="267"/>
      <c r="Q9" s="257"/>
      <c r="R9" s="266"/>
      <c r="S9" s="268"/>
    </row>
    <row r="10" spans="1:33" ht="14.4" customHeight="1" x14ac:dyDescent="0.2">
      <c r="A10" s="97" t="s">
        <v>95</v>
      </c>
      <c r="B10" s="107">
        <v>2016</v>
      </c>
      <c r="C10" s="35">
        <v>18890</v>
      </c>
      <c r="D10" s="35">
        <v>27467</v>
      </c>
      <c r="E10" s="37">
        <v>7893</v>
      </c>
      <c r="F10" s="35"/>
      <c r="G10" s="35"/>
      <c r="H10" s="35"/>
      <c r="I10" s="35"/>
      <c r="J10" s="35"/>
      <c r="K10" s="35"/>
      <c r="L10" s="35">
        <v>10096</v>
      </c>
      <c r="M10" s="35">
        <v>19741</v>
      </c>
      <c r="S10" s="195"/>
    </row>
    <row r="11" spans="1:33" ht="14.4" customHeight="1" x14ac:dyDescent="0.2">
      <c r="A11" s="256" t="s">
        <v>99</v>
      </c>
      <c r="B11" s="254">
        <v>2017</v>
      </c>
      <c r="C11" s="239">
        <v>19713</v>
      </c>
      <c r="D11" s="239">
        <v>29829</v>
      </c>
      <c r="E11" s="255">
        <v>8501</v>
      </c>
      <c r="F11" s="239"/>
      <c r="G11" s="239"/>
      <c r="H11" s="239"/>
      <c r="I11" s="239"/>
      <c r="J11" s="239"/>
      <c r="K11" s="239"/>
      <c r="L11" s="239">
        <v>10289</v>
      </c>
      <c r="M11" s="239">
        <v>20374</v>
      </c>
      <c r="N11" s="257"/>
      <c r="O11" s="257"/>
      <c r="P11" s="257"/>
      <c r="Q11" s="257"/>
      <c r="R11" s="257"/>
      <c r="S11" s="269"/>
      <c r="T11" s="294"/>
    </row>
    <row r="12" spans="1:33" ht="14.4" customHeight="1" x14ac:dyDescent="0.2">
      <c r="A12" s="97" t="s">
        <v>100</v>
      </c>
      <c r="B12" s="107">
        <v>2018</v>
      </c>
      <c r="C12" s="35">
        <v>18689.804</v>
      </c>
      <c r="D12" s="35">
        <v>30877.116999999998</v>
      </c>
      <c r="E12" s="37">
        <v>8052.585</v>
      </c>
      <c r="F12" s="35"/>
      <c r="G12" s="35"/>
      <c r="H12" s="35"/>
      <c r="I12" s="35"/>
      <c r="J12" s="35"/>
      <c r="K12" s="35"/>
      <c r="L12" s="35">
        <v>9514.0159999999996</v>
      </c>
      <c r="M12" s="35">
        <v>19988.428</v>
      </c>
      <c r="S12" s="195"/>
      <c r="T12" s="294"/>
    </row>
    <row r="13" spans="1:33" ht="14.4" customHeight="1" x14ac:dyDescent="0.2">
      <c r="A13" s="256" t="s">
        <v>101</v>
      </c>
      <c r="B13" s="254">
        <v>2019</v>
      </c>
      <c r="C13" s="239">
        <v>17544.348999999998</v>
      </c>
      <c r="D13" s="239">
        <v>31784.601999999999</v>
      </c>
      <c r="E13" s="255">
        <v>7516.1660000000002</v>
      </c>
      <c r="F13" s="239"/>
      <c r="G13" s="239"/>
      <c r="H13" s="239"/>
      <c r="I13" s="239"/>
      <c r="J13" s="239"/>
      <c r="K13" s="239"/>
      <c r="L13" s="239">
        <v>9066.643</v>
      </c>
      <c r="M13" s="239">
        <v>23035.135999999999</v>
      </c>
      <c r="N13" s="257"/>
      <c r="O13" s="257"/>
      <c r="P13" s="257"/>
      <c r="Q13" s="257"/>
      <c r="R13" s="257"/>
      <c r="S13" s="269"/>
      <c r="T13" s="294"/>
    </row>
    <row r="14" spans="1:33" ht="14.4" customHeight="1" x14ac:dyDescent="0.2">
      <c r="A14" s="97" t="s">
        <v>107</v>
      </c>
      <c r="B14" s="107">
        <v>2020</v>
      </c>
      <c r="C14" s="35">
        <v>13792.868999999999</v>
      </c>
      <c r="D14" s="35">
        <v>26189.96</v>
      </c>
      <c r="E14" s="37">
        <v>5841.7139999999999</v>
      </c>
      <c r="F14" s="35"/>
      <c r="G14" s="35"/>
      <c r="H14" s="35"/>
      <c r="I14" s="35"/>
      <c r="J14" s="35"/>
      <c r="K14" s="35"/>
      <c r="L14" s="35">
        <v>7507.7160000000003</v>
      </c>
      <c r="M14" s="35">
        <v>18635.004000000001</v>
      </c>
      <c r="S14" s="195"/>
      <c r="T14" s="294"/>
    </row>
    <row r="15" spans="1:33" s="92" customFormat="1" ht="14.4" customHeight="1" x14ac:dyDescent="0.2">
      <c r="A15" s="256" t="s">
        <v>108</v>
      </c>
      <c r="B15" s="254">
        <v>2021</v>
      </c>
      <c r="C15" s="239">
        <v>16926.899000000001</v>
      </c>
      <c r="D15" s="239">
        <v>32177.535</v>
      </c>
      <c r="E15" s="255">
        <v>7863.9409999999998</v>
      </c>
      <c r="F15" s="239"/>
      <c r="G15" s="239"/>
      <c r="H15" s="239"/>
      <c r="I15" s="239"/>
      <c r="J15" s="239"/>
      <c r="K15" s="239"/>
      <c r="L15" s="239">
        <v>7873.732</v>
      </c>
      <c r="M15" s="239">
        <v>21697.170999999998</v>
      </c>
      <c r="N15" s="257"/>
      <c r="O15" s="257"/>
      <c r="P15" s="257"/>
      <c r="Q15" s="257"/>
      <c r="R15" s="257"/>
      <c r="S15" s="269"/>
      <c r="T15" s="294"/>
      <c r="U15"/>
      <c r="V15"/>
      <c r="W15"/>
      <c r="Y15"/>
      <c r="Z15"/>
      <c r="AA15"/>
      <c r="AB15"/>
      <c r="AC15"/>
      <c r="AD15"/>
      <c r="AE15"/>
      <c r="AF15"/>
      <c r="AG15"/>
    </row>
    <row r="16" spans="1:33" ht="14.4" customHeight="1" x14ac:dyDescent="0.2">
      <c r="A16" s="97" t="s">
        <v>112</v>
      </c>
      <c r="B16" s="107">
        <v>2022</v>
      </c>
      <c r="C16" s="88">
        <v>15735.266999999996</v>
      </c>
      <c r="D16" s="88">
        <v>36189.205999999998</v>
      </c>
      <c r="E16" s="89">
        <v>7152.0539999999992</v>
      </c>
      <c r="F16" s="88"/>
      <c r="G16" s="88"/>
      <c r="H16" s="88"/>
      <c r="I16" s="88"/>
      <c r="J16" s="88"/>
      <c r="K16" s="88"/>
      <c r="L16" s="88">
        <v>7363.1409999999996</v>
      </c>
      <c r="M16" s="88">
        <v>24556.255000000001</v>
      </c>
      <c r="N16" s="102"/>
      <c r="O16" s="102"/>
      <c r="P16" s="102"/>
      <c r="Q16" s="102"/>
      <c r="R16" s="102"/>
      <c r="S16" s="293"/>
      <c r="T16" s="325"/>
      <c r="Y16" s="343"/>
      <c r="Z16" s="35"/>
    </row>
    <row r="17" spans="1:33" ht="14.4" customHeight="1" x14ac:dyDescent="0.2">
      <c r="A17" s="306" t="s">
        <v>115</v>
      </c>
      <c r="B17" s="324">
        <v>2023</v>
      </c>
      <c r="C17" s="308">
        <v>14138.504999999997</v>
      </c>
      <c r="D17" s="308">
        <v>38884.567999999999</v>
      </c>
      <c r="E17" s="310">
        <v>5936.7559999999994</v>
      </c>
      <c r="F17" s="308"/>
      <c r="G17" s="308"/>
      <c r="H17" s="308"/>
      <c r="I17" s="308"/>
      <c r="J17" s="308"/>
      <c r="K17" s="308"/>
      <c r="L17" s="308">
        <v>7422.5959999999995</v>
      </c>
      <c r="M17" s="308">
        <v>29157.321000000004</v>
      </c>
      <c r="N17" s="311"/>
      <c r="O17" s="311"/>
      <c r="P17" s="311"/>
      <c r="Q17" s="311"/>
      <c r="R17" s="362">
        <v>6715.9089999999987</v>
      </c>
      <c r="S17" s="363">
        <v>9727.2470000000012</v>
      </c>
      <c r="T17" s="294"/>
      <c r="Y17" s="343"/>
      <c r="Z17" s="35"/>
    </row>
    <row r="18" spans="1:33" ht="14.4" customHeight="1" x14ac:dyDescent="0.2">
      <c r="A18" s="97" t="s">
        <v>113</v>
      </c>
      <c r="B18">
        <v>2024</v>
      </c>
      <c r="C18" s="35">
        <v>1101.4870000000001</v>
      </c>
      <c r="D18" s="35">
        <v>2524.7070000000003</v>
      </c>
      <c r="E18" s="37">
        <v>527.553</v>
      </c>
      <c r="F18" s="134"/>
      <c r="G18" s="98"/>
      <c r="H18" s="35"/>
      <c r="I18" s="134"/>
      <c r="J18" s="98"/>
      <c r="K18" s="35"/>
      <c r="L18" s="35">
        <v>545.06700000000001</v>
      </c>
      <c r="M18" s="35">
        <v>1812.1310000000001</v>
      </c>
      <c r="N18" s="35"/>
      <c r="O18" s="134"/>
      <c r="P18" s="98"/>
      <c r="Q18" s="35"/>
      <c r="R18" s="374">
        <v>556.41999999999996</v>
      </c>
      <c r="S18" s="375">
        <v>712.57600000000002</v>
      </c>
      <c r="T18" s="294"/>
      <c r="Y18" s="343"/>
      <c r="Z18" s="35"/>
    </row>
    <row r="19" spans="1:33" ht="14.4" customHeight="1" x14ac:dyDescent="0.2">
      <c r="A19" s="93" t="s">
        <v>4</v>
      </c>
      <c r="B19" s="84"/>
      <c r="C19" s="73">
        <v>1165.96</v>
      </c>
      <c r="D19" s="73">
        <v>3354.489</v>
      </c>
      <c r="E19" s="75">
        <v>535.35400000000004</v>
      </c>
      <c r="F19" s="73"/>
      <c r="G19" s="73"/>
      <c r="H19" s="73"/>
      <c r="I19" s="73"/>
      <c r="J19" s="73"/>
      <c r="K19" s="73"/>
      <c r="L19" s="73">
        <v>582.59100000000001</v>
      </c>
      <c r="M19" s="73">
        <v>2585.38</v>
      </c>
      <c r="N19" s="73"/>
      <c r="O19" s="73"/>
      <c r="P19" s="73"/>
      <c r="Q19" s="73"/>
      <c r="R19" s="73">
        <v>583.36900000000003</v>
      </c>
      <c r="S19" s="74">
        <v>769.10900000000004</v>
      </c>
      <c r="T19" s="294"/>
      <c r="Y19" s="343"/>
      <c r="Z19" s="35"/>
    </row>
    <row r="20" spans="1:33" ht="14.4" customHeight="1" x14ac:dyDescent="0.2">
      <c r="A20" s="97" t="s">
        <v>5</v>
      </c>
      <c r="C20" s="35">
        <v>1179.549</v>
      </c>
      <c r="D20" s="35">
        <v>3611.0239999999999</v>
      </c>
      <c r="E20" s="37">
        <v>557.95600000000002</v>
      </c>
      <c r="F20" s="35"/>
      <c r="G20" s="35"/>
      <c r="H20" s="35"/>
      <c r="I20" s="35"/>
      <c r="J20" s="35"/>
      <c r="K20" s="35"/>
      <c r="L20" s="35">
        <v>550.84500000000003</v>
      </c>
      <c r="M20" s="35">
        <v>2809.96</v>
      </c>
      <c r="N20" s="35"/>
      <c r="O20" s="35"/>
      <c r="P20" s="35"/>
      <c r="Q20" s="35"/>
      <c r="R20" s="35">
        <v>628.70399999999995</v>
      </c>
      <c r="S20" s="36">
        <v>801.06399999999996</v>
      </c>
      <c r="T20" s="294"/>
      <c r="Y20" s="343"/>
      <c r="Z20" s="35"/>
    </row>
    <row r="21" spans="1:33" ht="14.4" customHeight="1" x14ac:dyDescent="0.2">
      <c r="A21" s="93" t="s">
        <v>6</v>
      </c>
      <c r="B21" s="84"/>
      <c r="C21" s="73">
        <v>1295.3150000000001</v>
      </c>
      <c r="D21" s="73">
        <v>3024.8679999999999</v>
      </c>
      <c r="E21" s="75">
        <v>611.76199999999994</v>
      </c>
      <c r="F21" s="73"/>
      <c r="G21" s="73"/>
      <c r="H21" s="73"/>
      <c r="I21" s="73"/>
      <c r="J21" s="73"/>
      <c r="K21" s="73"/>
      <c r="L21" s="73">
        <v>624.79499999999996</v>
      </c>
      <c r="M21" s="73">
        <v>2155.9749999999999</v>
      </c>
      <c r="N21" s="73"/>
      <c r="O21" s="73"/>
      <c r="P21" s="73"/>
      <c r="Q21" s="73"/>
      <c r="R21" s="73">
        <v>670.52</v>
      </c>
      <c r="S21" s="74">
        <v>868.89300000000003</v>
      </c>
      <c r="T21" s="294"/>
      <c r="Y21" s="343"/>
      <c r="Z21" s="35"/>
    </row>
    <row r="22" spans="1:33" s="92" customFormat="1" ht="14.4" customHeight="1" x14ac:dyDescent="0.2">
      <c r="A22" s="97" t="s">
        <v>7</v>
      </c>
      <c r="B22"/>
      <c r="C22" s="35">
        <v>1202.7469999999998</v>
      </c>
      <c r="D22" s="35">
        <v>2978.97</v>
      </c>
      <c r="E22" s="37">
        <v>534.154</v>
      </c>
      <c r="F22" s="35"/>
      <c r="G22" s="35"/>
      <c r="H22" s="35"/>
      <c r="I22" s="35"/>
      <c r="J22" s="35"/>
      <c r="K22" s="35"/>
      <c r="L22" s="35">
        <v>586.26400000000001</v>
      </c>
      <c r="M22" s="35">
        <v>2154.3649999999998</v>
      </c>
      <c r="N22" s="35"/>
      <c r="O22" s="35"/>
      <c r="P22" s="35"/>
      <c r="Q22" s="35"/>
      <c r="R22" s="35">
        <v>616.48299999999995</v>
      </c>
      <c r="S22" s="36">
        <v>824.60500000000002</v>
      </c>
      <c r="T22" s="294"/>
      <c r="U22"/>
      <c r="V22"/>
      <c r="W22"/>
      <c r="Y22" s="343"/>
      <c r="Z22" s="35"/>
      <c r="AA22"/>
      <c r="AC22"/>
      <c r="AD22"/>
      <c r="AE22"/>
      <c r="AF22"/>
      <c r="AG22"/>
    </row>
    <row r="23" spans="1:33" s="92" customFormat="1" ht="14.4" customHeight="1" x14ac:dyDescent="0.2">
      <c r="A23" s="93" t="s">
        <v>8</v>
      </c>
      <c r="B23" s="84"/>
      <c r="C23" s="73">
        <v>1251.693</v>
      </c>
      <c r="D23" s="73">
        <v>3089.8690000000001</v>
      </c>
      <c r="E23" s="75">
        <v>577.65200000000004</v>
      </c>
      <c r="F23" s="73"/>
      <c r="G23" s="73"/>
      <c r="H23" s="73"/>
      <c r="I23" s="73"/>
      <c r="J23" s="73"/>
      <c r="K23" s="73"/>
      <c r="L23" s="73">
        <v>608.79499999999996</v>
      </c>
      <c r="M23" s="73">
        <v>2207.7530000000002</v>
      </c>
      <c r="N23" s="73"/>
      <c r="O23" s="73"/>
      <c r="P23" s="73"/>
      <c r="Q23" s="73"/>
      <c r="R23" s="73">
        <v>642.89800000000002</v>
      </c>
      <c r="S23" s="74">
        <v>882.11599999999999</v>
      </c>
      <c r="T23" s="294"/>
      <c r="U23"/>
      <c r="V23"/>
      <c r="W23"/>
      <c r="X23"/>
      <c r="Y23"/>
      <c r="Z23"/>
      <c r="AA23"/>
      <c r="AC23"/>
      <c r="AD23"/>
      <c r="AE23"/>
      <c r="AF23"/>
      <c r="AG23"/>
    </row>
    <row r="24" spans="1:33" s="92" customFormat="1" ht="14.4" customHeight="1" x14ac:dyDescent="0.2">
      <c r="A24" s="97" t="s">
        <v>9</v>
      </c>
      <c r="B24"/>
      <c r="C24" s="35">
        <v>1372.8400000000001</v>
      </c>
      <c r="D24" s="35">
        <v>3313.3159999999998</v>
      </c>
      <c r="E24" s="37">
        <v>611.55899999999997</v>
      </c>
      <c r="F24" s="35"/>
      <c r="G24" s="35"/>
      <c r="H24" s="35"/>
      <c r="I24" s="35"/>
      <c r="J24" s="35"/>
      <c r="K24" s="35"/>
      <c r="L24" s="35">
        <v>727.95</v>
      </c>
      <c r="M24" s="35">
        <v>2414.6909999999998</v>
      </c>
      <c r="N24" s="35"/>
      <c r="O24" s="35"/>
      <c r="P24" s="35"/>
      <c r="Q24" s="35"/>
      <c r="R24" s="35">
        <v>644.89</v>
      </c>
      <c r="S24" s="36">
        <v>898.625</v>
      </c>
      <c r="T24" s="294"/>
      <c r="U24"/>
      <c r="V24"/>
      <c r="W24"/>
      <c r="Y24" s="343"/>
      <c r="Z24" s="35"/>
      <c r="AA24"/>
      <c r="AC24"/>
      <c r="AD24"/>
      <c r="AE24"/>
      <c r="AF24"/>
      <c r="AG24"/>
    </row>
    <row r="25" spans="1:33" s="92" customFormat="1" ht="14.4" customHeight="1" x14ac:dyDescent="0.2">
      <c r="A25" s="93" t="s">
        <v>10</v>
      </c>
      <c r="B25" s="84"/>
      <c r="C25" s="73">
        <v>981.52099999999996</v>
      </c>
      <c r="D25" s="73">
        <v>2607.9960000000001</v>
      </c>
      <c r="E25" s="75">
        <v>446.536</v>
      </c>
      <c r="F25" s="73"/>
      <c r="G25" s="73"/>
      <c r="H25" s="73"/>
      <c r="I25" s="73"/>
      <c r="J25" s="73"/>
      <c r="K25" s="73"/>
      <c r="L25" s="73">
        <v>498.87099999999998</v>
      </c>
      <c r="M25" s="73">
        <v>1885.1130000000001</v>
      </c>
      <c r="N25" s="73"/>
      <c r="O25" s="73"/>
      <c r="P25" s="73"/>
      <c r="Q25" s="73"/>
      <c r="R25" s="73">
        <v>482.65</v>
      </c>
      <c r="S25" s="74">
        <v>722.88300000000004</v>
      </c>
      <c r="T25" s="294"/>
      <c r="U25"/>
      <c r="V25"/>
      <c r="W25"/>
      <c r="Y25" s="343"/>
      <c r="Z25" s="35"/>
      <c r="AA25"/>
      <c r="AC25"/>
      <c r="AD25"/>
      <c r="AE25"/>
      <c r="AF25"/>
      <c r="AG25"/>
    </row>
    <row r="26" spans="1:33" s="92" customFormat="1" ht="14.4" customHeight="1" x14ac:dyDescent="0.2">
      <c r="A26" s="97" t="s">
        <v>11</v>
      </c>
      <c r="B26"/>
      <c r="C26" s="35">
        <v>1230.4140000000002</v>
      </c>
      <c r="D26" s="35">
        <v>3249.3579999999997</v>
      </c>
      <c r="E26" s="37">
        <v>611.64800000000002</v>
      </c>
      <c r="F26" s="35"/>
      <c r="G26" s="35"/>
      <c r="H26" s="35"/>
      <c r="I26" s="35"/>
      <c r="J26" s="35"/>
      <c r="K26" s="35"/>
      <c r="L26" s="35">
        <v>603.44000000000005</v>
      </c>
      <c r="M26" s="35">
        <v>2400.6039999999998</v>
      </c>
      <c r="N26" s="35"/>
      <c r="O26" s="35"/>
      <c r="P26" s="35"/>
      <c r="Q26" s="35"/>
      <c r="R26" s="35">
        <v>626.97400000000005</v>
      </c>
      <c r="S26" s="36">
        <v>848.75400000000002</v>
      </c>
      <c r="T26" s="294"/>
      <c r="U26"/>
      <c r="V26"/>
      <c r="W26"/>
      <c r="Y26" s="343"/>
      <c r="Z26" s="35"/>
      <c r="AA26"/>
      <c r="AC26"/>
      <c r="AD26"/>
      <c r="AE26"/>
      <c r="AF26"/>
      <c r="AG26"/>
    </row>
    <row r="27" spans="1:33" s="92" customFormat="1" ht="14.4" customHeight="1" x14ac:dyDescent="0.2">
      <c r="A27" s="93" t="s">
        <v>12</v>
      </c>
      <c r="B27" s="84"/>
      <c r="C27" s="73">
        <v>1260.6500000000001</v>
      </c>
      <c r="D27" s="73">
        <v>3228.047</v>
      </c>
      <c r="E27" s="75">
        <v>598.18299999999999</v>
      </c>
      <c r="F27" s="73"/>
      <c r="G27" s="73"/>
      <c r="H27" s="73"/>
      <c r="I27" s="73"/>
      <c r="J27" s="73"/>
      <c r="K27" s="73"/>
      <c r="L27" s="73">
        <v>644.755</v>
      </c>
      <c r="M27" s="73">
        <v>2331.11</v>
      </c>
      <c r="N27" s="73"/>
      <c r="O27" s="73"/>
      <c r="P27" s="73"/>
      <c r="Q27" s="73"/>
      <c r="R27" s="73">
        <v>615.89499999999998</v>
      </c>
      <c r="S27" s="74">
        <v>896.93700000000001</v>
      </c>
      <c r="T27"/>
      <c r="U27"/>
      <c r="V27"/>
      <c r="W27"/>
      <c r="Y27" s="343"/>
      <c r="Z27" s="35"/>
      <c r="AA27"/>
      <c r="AC27"/>
      <c r="AD27"/>
      <c r="AE27"/>
      <c r="AF27"/>
      <c r="AG27"/>
    </row>
    <row r="28" spans="1:33" s="92" customFormat="1" ht="14.4" customHeight="1" x14ac:dyDescent="0.2">
      <c r="A28" s="97" t="s">
        <v>13</v>
      </c>
      <c r="B28"/>
      <c r="C28" s="35">
        <v>1259.347</v>
      </c>
      <c r="D28" s="35">
        <v>3149.067</v>
      </c>
      <c r="E28" s="37">
        <v>589.41099999999994</v>
      </c>
      <c r="F28" s="35"/>
      <c r="G28" s="35"/>
      <c r="H28" s="35"/>
      <c r="I28" s="35"/>
      <c r="J28" s="35"/>
      <c r="K28" s="35"/>
      <c r="L28" s="35">
        <v>616.48299999999995</v>
      </c>
      <c r="M28" s="35">
        <v>2275.4380000000001</v>
      </c>
      <c r="N28" s="35"/>
      <c r="O28" s="35"/>
      <c r="P28" s="35"/>
      <c r="Q28" s="35"/>
      <c r="R28" s="35">
        <v>642.86400000000003</v>
      </c>
      <c r="S28" s="36">
        <v>873.62900000000002</v>
      </c>
      <c r="T28"/>
      <c r="U28"/>
      <c r="V28"/>
      <c r="W28"/>
      <c r="Y28" s="343"/>
      <c r="Z28" s="35"/>
      <c r="AA28"/>
      <c r="AC28"/>
      <c r="AD28"/>
      <c r="AE28"/>
      <c r="AF28"/>
      <c r="AG28"/>
    </row>
    <row r="29" spans="1:33" s="92" customFormat="1" ht="14.4" customHeight="1" x14ac:dyDescent="0.2">
      <c r="A29" s="93" t="s">
        <v>14</v>
      </c>
      <c r="B29" s="84"/>
      <c r="C29" s="73">
        <v>1180.3699999999999</v>
      </c>
      <c r="D29" s="73">
        <v>3325.0630000000001</v>
      </c>
      <c r="E29" s="75">
        <v>548.54200000000003</v>
      </c>
      <c r="F29" s="73"/>
      <c r="G29" s="73"/>
      <c r="H29" s="73"/>
      <c r="I29" s="73"/>
      <c r="J29" s="73"/>
      <c r="K29" s="73"/>
      <c r="L29" s="73">
        <v>528.85699999999997</v>
      </c>
      <c r="M29" s="73">
        <v>2412.8090000000002</v>
      </c>
      <c r="N29" s="73"/>
      <c r="O29" s="73"/>
      <c r="P29" s="73"/>
      <c r="Q29" s="73"/>
      <c r="R29" s="73">
        <v>651.51300000000003</v>
      </c>
      <c r="S29" s="74">
        <v>912.25400000000002</v>
      </c>
      <c r="T29"/>
      <c r="U29"/>
      <c r="V29"/>
      <c r="W29"/>
      <c r="Y29" s="343"/>
      <c r="Z29" s="35"/>
      <c r="AA29"/>
      <c r="AC29"/>
      <c r="AD29"/>
      <c r="AE29"/>
      <c r="AF29"/>
      <c r="AG29"/>
    </row>
    <row r="30" spans="1:33" s="92" customFormat="1" ht="14.4" customHeight="1" x14ac:dyDescent="0.2">
      <c r="A30" s="140" t="s">
        <v>17</v>
      </c>
      <c r="B30" s="38"/>
      <c r="C30" s="81">
        <f>SUM(C18:C29)</f>
        <v>14481.893</v>
      </c>
      <c r="D30" s="82">
        <f>SUM(D18:D29)</f>
        <v>37456.773999999998</v>
      </c>
      <c r="E30" s="83">
        <f>SUM(E18:E29)</f>
        <v>6750.31</v>
      </c>
      <c r="F30" s="81"/>
      <c r="G30" s="81"/>
      <c r="H30" s="81"/>
      <c r="I30" s="81"/>
      <c r="J30" s="81"/>
      <c r="K30" s="81"/>
      <c r="L30" s="81">
        <f>SUM(L18:L29)</f>
        <v>7118.7130000000006</v>
      </c>
      <c r="M30" s="81">
        <f>SUM(M18:M29)</f>
        <v>27445.329000000005</v>
      </c>
      <c r="N30" s="81"/>
      <c r="O30" s="81"/>
      <c r="P30" s="81"/>
      <c r="Q30" s="81"/>
      <c r="R30" s="81">
        <f>SUM(R18:R29)</f>
        <v>7363.1799999999994</v>
      </c>
      <c r="S30" s="82">
        <f>SUM(S18:S29)</f>
        <v>10011.445000000002</v>
      </c>
      <c r="T30" s="102"/>
      <c r="U30"/>
      <c r="V30"/>
      <c r="W30"/>
      <c r="Y30" s="35"/>
      <c r="Z30" s="35"/>
      <c r="AA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14138.504999999997</v>
      </c>
      <c r="D31" s="35">
        <f>D17</f>
        <v>38884.567999999999</v>
      </c>
      <c r="E31" s="37">
        <f>E17</f>
        <v>5936.7559999999994</v>
      </c>
      <c r="F31" s="35"/>
      <c r="G31" s="35"/>
      <c r="H31" s="35"/>
      <c r="I31" s="35"/>
      <c r="J31" s="35"/>
      <c r="K31" s="35"/>
      <c r="L31" s="35">
        <f>L17</f>
        <v>7422.5959999999995</v>
      </c>
      <c r="M31" s="35">
        <f>M17</f>
        <v>29157.321000000004</v>
      </c>
      <c r="N31" s="35"/>
      <c r="O31" s="35"/>
      <c r="P31" s="35"/>
      <c r="Q31" s="35"/>
      <c r="R31" s="35"/>
      <c r="S31" s="36"/>
      <c r="T31" s="102"/>
      <c r="U31"/>
      <c r="V31"/>
      <c r="W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12">
        <f>E30/$C$30</f>
        <v>0.46612069292322489</v>
      </c>
      <c r="F32" s="10"/>
      <c r="G32" s="10"/>
      <c r="H32" s="38"/>
      <c r="I32" s="10"/>
      <c r="J32" s="10"/>
      <c r="K32" s="38"/>
      <c r="L32" s="10">
        <f>L30/$C$30</f>
        <v>0.49155956338028467</v>
      </c>
      <c r="M32" s="10">
        <f>M30/$D$30</f>
        <v>0.73272004150704506</v>
      </c>
      <c r="N32" s="38"/>
      <c r="O32" s="10"/>
      <c r="P32" s="10"/>
      <c r="Q32" s="38"/>
      <c r="R32" s="10"/>
      <c r="S32" s="11"/>
      <c r="T32"/>
      <c r="U32"/>
      <c r="V32"/>
      <c r="W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1.0242874335016328</v>
      </c>
      <c r="D33" s="40">
        <f>D30/D31</f>
        <v>0.96328121737137462</v>
      </c>
      <c r="E33" s="41">
        <f>E30/E31</f>
        <v>1.1370367924839764</v>
      </c>
      <c r="F33" s="39"/>
      <c r="G33" s="39"/>
      <c r="H33" s="39"/>
      <c r="I33" s="39"/>
      <c r="J33" s="39"/>
      <c r="K33" s="39"/>
      <c r="L33" s="39">
        <f>L30/L31</f>
        <v>0.95905974136272554</v>
      </c>
      <c r="M33" s="39">
        <f>M30/M31</f>
        <v>0.94128431758185194</v>
      </c>
      <c r="N33" s="39"/>
      <c r="O33" s="39"/>
      <c r="P33" s="39"/>
      <c r="Q33" s="39"/>
      <c r="R33" s="39"/>
      <c r="S33" s="40"/>
      <c r="T33"/>
      <c r="U33"/>
      <c r="V33"/>
      <c r="W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121</v>
      </c>
      <c r="B34" s="84">
        <v>2025</v>
      </c>
      <c r="C34" s="73">
        <f>L34+R34</f>
        <v>1236.787</v>
      </c>
      <c r="D34" s="73">
        <f t="shared" ref="D34:D40" si="0">SUM(M34,S34)</f>
        <v>2919.8720000000003</v>
      </c>
      <c r="E34" s="75">
        <v>584.86800000000005</v>
      </c>
      <c r="F34" s="123"/>
      <c r="G34" s="80"/>
      <c r="H34" s="73"/>
      <c r="I34" s="123"/>
      <c r="J34" s="80"/>
      <c r="K34" s="73"/>
      <c r="L34" s="73">
        <v>608.93700000000001</v>
      </c>
      <c r="M34" s="73">
        <v>2083.13</v>
      </c>
      <c r="N34" s="73"/>
      <c r="O34" s="123"/>
      <c r="P34" s="80"/>
      <c r="Q34" s="73"/>
      <c r="R34" s="296">
        <v>627.85</v>
      </c>
      <c r="S34" s="124">
        <v>836.74199999999996</v>
      </c>
    </row>
    <row r="35" spans="1:33" ht="14.4" customHeight="1" x14ac:dyDescent="0.2">
      <c r="A35" s="97" t="s">
        <v>4</v>
      </c>
      <c r="C35" s="35">
        <f t="shared" ref="C35:C41" si="1">SUM(L35+R35)</f>
        <v>1193.5239999999999</v>
      </c>
      <c r="D35" s="88">
        <f t="shared" si="0"/>
        <v>3166.6710000000003</v>
      </c>
      <c r="E35" s="37">
        <v>554.48400000000004</v>
      </c>
      <c r="F35" s="35"/>
      <c r="G35" s="35"/>
      <c r="H35" s="35"/>
      <c r="I35" s="35"/>
      <c r="J35" s="35"/>
      <c r="K35" s="35"/>
      <c r="L35" s="35">
        <v>583.82000000000005</v>
      </c>
      <c r="M35" s="35">
        <v>2325.9270000000001</v>
      </c>
      <c r="N35" s="35"/>
      <c r="O35" s="35"/>
      <c r="P35" s="35"/>
      <c r="Q35" s="35"/>
      <c r="R35" s="35">
        <v>609.70399999999995</v>
      </c>
      <c r="S35" s="36">
        <v>840.74400000000003</v>
      </c>
      <c r="U35" s="35"/>
    </row>
    <row r="36" spans="1:33" ht="14.4" customHeight="1" x14ac:dyDescent="0.2">
      <c r="A36" s="93" t="s">
        <v>5</v>
      </c>
      <c r="B36" s="84"/>
      <c r="C36" s="73">
        <f t="shared" si="1"/>
        <v>1176.0920000000001</v>
      </c>
      <c r="D36" s="73">
        <f t="shared" si="0"/>
        <v>3387.2020000000002</v>
      </c>
      <c r="E36" s="75">
        <v>569.34699999999998</v>
      </c>
      <c r="F36" s="239"/>
      <c r="G36" s="73"/>
      <c r="H36" s="73"/>
      <c r="I36" s="73"/>
      <c r="J36" s="73"/>
      <c r="K36" s="73"/>
      <c r="L36" s="73">
        <v>564.58600000000001</v>
      </c>
      <c r="M36" s="73">
        <v>2591.4180000000001</v>
      </c>
      <c r="N36" s="73"/>
      <c r="O36" s="73"/>
      <c r="P36" s="73"/>
      <c r="Q36" s="73"/>
      <c r="R36" s="73">
        <v>611.50599999999997</v>
      </c>
      <c r="S36" s="74">
        <v>795.78399999999999</v>
      </c>
      <c r="U36" s="35"/>
    </row>
    <row r="37" spans="1:33" ht="14.4" customHeight="1" x14ac:dyDescent="0.2">
      <c r="A37" s="97" t="s">
        <v>6</v>
      </c>
      <c r="C37" s="35">
        <f t="shared" si="1"/>
        <v>1241.479</v>
      </c>
      <c r="D37" s="35">
        <f t="shared" si="0"/>
        <v>2604.5829999999996</v>
      </c>
      <c r="E37" s="37">
        <v>623.16800000000001</v>
      </c>
      <c r="F37" s="35"/>
      <c r="G37" s="35"/>
      <c r="H37" s="35"/>
      <c r="I37" s="35"/>
      <c r="J37" s="35"/>
      <c r="K37" s="35"/>
      <c r="L37" s="35">
        <v>556.36099999999999</v>
      </c>
      <c r="M37" s="35">
        <v>1733.0039999999999</v>
      </c>
      <c r="N37" s="35"/>
      <c r="O37" s="35"/>
      <c r="P37" s="35"/>
      <c r="Q37" s="35"/>
      <c r="R37" s="35">
        <v>685.11800000000005</v>
      </c>
      <c r="S37" s="36">
        <v>871.57899999999995</v>
      </c>
      <c r="U37" s="35"/>
    </row>
    <row r="38" spans="1:33" ht="14.4" customHeight="1" x14ac:dyDescent="0.2">
      <c r="A38" s="93" t="s">
        <v>7</v>
      </c>
      <c r="B38" s="84"/>
      <c r="C38" s="73">
        <f t="shared" si="1"/>
        <v>1149.1500000000001</v>
      </c>
      <c r="D38" s="73">
        <f t="shared" si="0"/>
        <v>2840.1880000000001</v>
      </c>
      <c r="E38" s="75">
        <v>559.20100000000002</v>
      </c>
      <c r="F38" s="73"/>
      <c r="G38" s="73"/>
      <c r="H38" s="73"/>
      <c r="I38" s="73"/>
      <c r="J38" s="73"/>
      <c r="K38" s="73"/>
      <c r="L38" s="73">
        <v>550.21799999999996</v>
      </c>
      <c r="M38" s="73">
        <v>2044.027</v>
      </c>
      <c r="N38" s="73"/>
      <c r="O38" s="73"/>
      <c r="P38" s="73"/>
      <c r="Q38" s="73"/>
      <c r="R38" s="73">
        <v>598.93200000000002</v>
      </c>
      <c r="S38" s="74">
        <v>796.16099999999994</v>
      </c>
      <c r="U38" s="35"/>
    </row>
    <row r="39" spans="1:33" ht="14.4" customHeight="1" x14ac:dyDescent="0.2">
      <c r="A39" s="97" t="s">
        <v>8</v>
      </c>
      <c r="C39" s="35">
        <f t="shared" si="1"/>
        <v>1105.6100000000001</v>
      </c>
      <c r="D39" s="88">
        <f t="shared" si="0"/>
        <v>3340.8209999999999</v>
      </c>
      <c r="E39" s="37">
        <v>483.714</v>
      </c>
      <c r="F39" s="35"/>
      <c r="G39" s="35"/>
      <c r="H39" s="35"/>
      <c r="I39" s="35"/>
      <c r="J39" s="35"/>
      <c r="K39" s="35"/>
      <c r="L39" s="35">
        <v>567.78200000000004</v>
      </c>
      <c r="M39" s="35">
        <v>2536.5790000000002</v>
      </c>
      <c r="N39" s="35"/>
      <c r="O39" s="35"/>
      <c r="P39" s="35"/>
      <c r="Q39" s="35"/>
      <c r="R39" s="35">
        <v>537.82799999999997</v>
      </c>
      <c r="S39" s="36">
        <v>804.24199999999996</v>
      </c>
    </row>
    <row r="40" spans="1:33" ht="14.4" customHeight="1" x14ac:dyDescent="0.2">
      <c r="A40" s="93" t="s">
        <v>9</v>
      </c>
      <c r="B40" s="84"/>
      <c r="C40" s="73">
        <f t="shared" si="1"/>
        <v>1204.123</v>
      </c>
      <c r="D40" s="73">
        <f t="shared" si="0"/>
        <v>3065.085</v>
      </c>
      <c r="E40" s="75">
        <v>496.61099999999999</v>
      </c>
      <c r="F40" s="73"/>
      <c r="G40" s="73"/>
      <c r="H40" s="73"/>
      <c r="I40" s="73"/>
      <c r="J40" s="73"/>
      <c r="K40" s="73"/>
      <c r="L40" s="73">
        <v>639.48199999999997</v>
      </c>
      <c r="M40" s="73">
        <v>2253.3850000000002</v>
      </c>
      <c r="N40" s="73"/>
      <c r="O40" s="73"/>
      <c r="P40" s="73"/>
      <c r="Q40" s="73"/>
      <c r="R40" s="73">
        <v>564.64099999999996</v>
      </c>
      <c r="S40" s="74">
        <v>811.7</v>
      </c>
    </row>
    <row r="41" spans="1:33" ht="14.4" customHeight="1" x14ac:dyDescent="0.2">
      <c r="A41" s="97" t="s">
        <v>10</v>
      </c>
      <c r="C41" s="35">
        <f t="shared" si="1"/>
        <v>894.47400000000005</v>
      </c>
      <c r="D41" s="35">
        <f>SUM(M41,S41)</f>
        <v>2509.6099999999997</v>
      </c>
      <c r="E41" s="37">
        <v>380.11799999999999</v>
      </c>
      <c r="F41" s="35"/>
      <c r="G41" s="35"/>
      <c r="H41" s="35"/>
      <c r="I41" s="35"/>
      <c r="J41" s="35"/>
      <c r="K41" s="35"/>
      <c r="L41" s="35">
        <v>443.01100000000002</v>
      </c>
      <c r="M41" s="35">
        <v>1808.8389999999999</v>
      </c>
      <c r="N41" s="35"/>
      <c r="O41" s="35"/>
      <c r="P41" s="35"/>
      <c r="Q41" s="35"/>
      <c r="R41" s="35">
        <v>451.46300000000002</v>
      </c>
      <c r="S41" s="36">
        <v>700.77099999999996</v>
      </c>
    </row>
    <row r="42" spans="1:33" ht="14.4" customHeight="1" x14ac:dyDescent="0.2">
      <c r="A42" s="93" t="s">
        <v>11</v>
      </c>
      <c r="B42" s="84"/>
      <c r="C42" s="73">
        <f>SUM(L42+R42)</f>
        <v>0</v>
      </c>
      <c r="D42" s="73">
        <f>SUM(M42,S42)</f>
        <v>0</v>
      </c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  <c r="V42" s="35"/>
    </row>
    <row r="43" spans="1:33" ht="14.4" customHeight="1" x14ac:dyDescent="0.2">
      <c r="A43" s="97" t="s">
        <v>12</v>
      </c>
      <c r="C43" s="88">
        <f>SUM(L43+R43)</f>
        <v>0</v>
      </c>
      <c r="D43" s="35">
        <f>SUM(M43,S43)</f>
        <v>0</v>
      </c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13</v>
      </c>
      <c r="B44" s="84"/>
      <c r="C44" s="73">
        <f>SUM(L44+R44)</f>
        <v>0</v>
      </c>
      <c r="D44" s="73">
        <f>SUM(M44,S44)</f>
        <v>0</v>
      </c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s="102" customFormat="1" ht="14.4" customHeight="1" x14ac:dyDescent="0.2">
      <c r="A45" s="105" t="s">
        <v>14</v>
      </c>
      <c r="C45" s="88">
        <f>SUM(L45+R45)</f>
        <v>0</v>
      </c>
      <c r="D45" s="35">
        <f>SUM(M45,S45)</f>
        <v>0</v>
      </c>
      <c r="E45" s="89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90"/>
    </row>
    <row r="46" spans="1:33" ht="14.4" customHeight="1" x14ac:dyDescent="0.2">
      <c r="A46" s="140" t="s">
        <v>17</v>
      </c>
      <c r="B46" s="38"/>
      <c r="C46" s="81">
        <f>SUM(C34:C45)</f>
        <v>9201.2389999999996</v>
      </c>
      <c r="D46" s="82">
        <f>SUM(D34:D45)</f>
        <v>23834.031999999999</v>
      </c>
      <c r="E46" s="83">
        <f>SUM(E34:E45)</f>
        <v>4251.5110000000004</v>
      </c>
      <c r="F46" s="81"/>
      <c r="G46" s="81"/>
      <c r="H46" s="81"/>
      <c r="I46" s="81"/>
      <c r="J46" s="81"/>
      <c r="K46" s="81"/>
      <c r="L46" s="81">
        <f>SUM(L34:L45)</f>
        <v>4514.1970000000001</v>
      </c>
      <c r="M46" s="81">
        <f>SUM(M34:M45)</f>
        <v>17376.309000000001</v>
      </c>
      <c r="N46" s="81"/>
      <c r="O46" s="81"/>
      <c r="P46" s="81"/>
      <c r="Q46" s="81"/>
      <c r="R46" s="81">
        <f>SUM(R34:R45)</f>
        <v>4687.0419999999995</v>
      </c>
      <c r="S46" s="82">
        <f>SUM(S34:S45)</f>
        <v>6457.723</v>
      </c>
    </row>
    <row r="47" spans="1:33" ht="14.4" customHeight="1" x14ac:dyDescent="0.2">
      <c r="A47" s="100" t="s">
        <v>67</v>
      </c>
      <c r="C47" s="35">
        <f>SUM(C18:C25)</f>
        <v>9551.112000000001</v>
      </c>
      <c r="D47" s="36">
        <f t="shared" ref="D47:S47" si="2">SUM(D18:D25)</f>
        <v>24505.238999999998</v>
      </c>
      <c r="E47" s="36">
        <f t="shared" si="2"/>
        <v>4402.5259999999998</v>
      </c>
      <c r="F47" s="35"/>
      <c r="G47" s="35"/>
      <c r="H47" s="35"/>
      <c r="I47" s="35"/>
      <c r="J47" s="35"/>
      <c r="K47" s="35"/>
      <c r="L47" s="35">
        <f t="shared" si="2"/>
        <v>4725.1779999999999</v>
      </c>
      <c r="M47" s="35">
        <f t="shared" si="2"/>
        <v>18025.368000000002</v>
      </c>
      <c r="N47" s="35"/>
      <c r="O47" s="35"/>
      <c r="P47" s="35"/>
      <c r="Q47" s="35"/>
      <c r="R47" s="35">
        <f t="shared" si="2"/>
        <v>4825.9340000000002</v>
      </c>
      <c r="S47" s="36">
        <f t="shared" si="2"/>
        <v>6479.8709999999992</v>
      </c>
    </row>
    <row r="48" spans="1:33" ht="14.4" customHeight="1" x14ac:dyDescent="0.2">
      <c r="A48" s="140" t="s">
        <v>15</v>
      </c>
      <c r="B48" s="38"/>
      <c r="C48" s="10">
        <f>C46/$C$46</f>
        <v>1</v>
      </c>
      <c r="D48" s="10">
        <f>D46/$D$46</f>
        <v>1</v>
      </c>
      <c r="E48" s="12">
        <f>E46/$C$46</f>
        <v>0.46205853363878502</v>
      </c>
      <c r="F48" s="10"/>
      <c r="G48" s="10"/>
      <c r="H48" s="38"/>
      <c r="I48" s="10"/>
      <c r="J48" s="10"/>
      <c r="K48" s="38"/>
      <c r="L48" s="10">
        <f>L46/$C$46</f>
        <v>0.49060751492271859</v>
      </c>
      <c r="M48" s="10">
        <f>M46/$D$46</f>
        <v>0.72905453009377519</v>
      </c>
      <c r="N48" s="38"/>
      <c r="O48" s="10"/>
      <c r="P48" s="10"/>
      <c r="Q48" s="38"/>
      <c r="R48" s="10">
        <f>R46/C46</f>
        <v>0.50939248507728141</v>
      </c>
      <c r="S48" s="11">
        <f>S46/D46</f>
        <v>0.27094546990622487</v>
      </c>
    </row>
    <row r="49" spans="1:19" ht="14.4" customHeight="1" x14ac:dyDescent="0.2">
      <c r="A49" s="127" t="s">
        <v>16</v>
      </c>
      <c r="B49" s="128"/>
      <c r="C49" s="39">
        <f>C46/C47</f>
        <v>0.96336834915138658</v>
      </c>
      <c r="D49" s="39">
        <f>D46/D47</f>
        <v>0.97260965298073609</v>
      </c>
      <c r="E49" s="41">
        <f>E46/E47</f>
        <v>0.96569810149900326</v>
      </c>
      <c r="F49" s="39"/>
      <c r="G49" s="39"/>
      <c r="H49" s="39"/>
      <c r="I49" s="39"/>
      <c r="J49" s="39"/>
      <c r="K49" s="39"/>
      <c r="L49" s="39">
        <f>L46/L47</f>
        <v>0.95534961857521561</v>
      </c>
      <c r="M49" s="39">
        <f>M46/M47</f>
        <v>0.96399191406244789</v>
      </c>
      <c r="N49" s="39"/>
      <c r="O49" s="39"/>
      <c r="P49" s="39"/>
      <c r="Q49" s="39"/>
      <c r="R49" s="39">
        <f>R46/R47</f>
        <v>0.97121966442143615</v>
      </c>
      <c r="S49" s="40">
        <f>S46/S47</f>
        <v>0.99658203072252527</v>
      </c>
    </row>
    <row r="50" spans="1:19" ht="14.4" customHeight="1" x14ac:dyDescent="0.2">
      <c r="A50" t="s">
        <v>80</v>
      </c>
    </row>
    <row r="51" spans="1:19" x14ac:dyDescent="0.2">
      <c r="A51" s="67"/>
    </row>
  </sheetData>
  <phoneticPr fontId="2"/>
  <pageMargins left="0.92" right="0.15748031496062992" top="0.53" bottom="0.55118110236220474" header="0.54" footer="0.59055118110236227"/>
  <pageSetup paperSize="9" scale="75" orientation="landscape" r:id="rId1"/>
  <headerFooter alignWithMargins="0"/>
  <ignoredErrors>
    <ignoredError sqref="C30:E30 L30:M30 R30:S30 C47:S47" formulaRange="1"/>
    <ignoredError sqref="D4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13C72-995A-4BD9-8DED-C83BD930E1C2}">
  <sheetPr codeName="Sheet4"/>
  <dimension ref="A1:AG52"/>
  <sheetViews>
    <sheetView view="pageBreakPreview" zoomScale="60" zoomScaleNormal="90" workbookViewId="0">
      <selection activeCell="W31" sqref="W31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33" ht="16.2" x14ac:dyDescent="0.2">
      <c r="A1" s="1" t="s">
        <v>0</v>
      </c>
    </row>
    <row r="2" spans="1:33" x14ac:dyDescent="0.2">
      <c r="N2" t="s">
        <v>83</v>
      </c>
    </row>
    <row r="3" spans="1:33" x14ac:dyDescent="0.2">
      <c r="A3" t="s">
        <v>32</v>
      </c>
      <c r="N3" t="s">
        <v>90</v>
      </c>
    </row>
    <row r="4" spans="1:33" ht="14.4" customHeight="1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33" ht="14.4" customHeight="1" x14ac:dyDescent="0.2">
      <c r="A5" s="127"/>
      <c r="B5" s="5"/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</row>
    <row r="6" spans="1:33" ht="14.4" customHeight="1" x14ac:dyDescent="0.2">
      <c r="A6" s="97" t="s">
        <v>86</v>
      </c>
      <c r="B6" s="107">
        <v>2012</v>
      </c>
      <c r="C6" s="35">
        <v>4783</v>
      </c>
      <c r="D6" s="36">
        <v>4008</v>
      </c>
      <c r="E6" s="329"/>
      <c r="F6" s="106"/>
      <c r="G6" s="88"/>
      <c r="H6" s="88"/>
      <c r="I6" s="330"/>
      <c r="J6" s="88"/>
      <c r="K6" s="88"/>
      <c r="L6" s="330"/>
      <c r="M6" s="88"/>
      <c r="N6" s="88"/>
      <c r="O6" s="330"/>
      <c r="P6" s="88"/>
      <c r="Q6" s="88"/>
      <c r="R6" s="330"/>
      <c r="S6" s="90"/>
    </row>
    <row r="7" spans="1:33" ht="14.4" customHeight="1" x14ac:dyDescent="0.2">
      <c r="A7" s="256" t="s">
        <v>92</v>
      </c>
      <c r="B7" s="254">
        <v>2013</v>
      </c>
      <c r="C7" s="261">
        <v>4632</v>
      </c>
      <c r="D7" s="262">
        <v>3702</v>
      </c>
      <c r="E7" s="331"/>
      <c r="F7" s="332"/>
      <c r="G7" s="80"/>
      <c r="H7" s="73"/>
      <c r="I7" s="332"/>
      <c r="J7" s="332"/>
      <c r="K7" s="332"/>
      <c r="L7" s="332"/>
      <c r="M7" s="296"/>
      <c r="N7" s="332"/>
      <c r="O7" s="332"/>
      <c r="P7" s="296"/>
      <c r="Q7" s="332"/>
      <c r="R7" s="332"/>
      <c r="S7" s="333"/>
    </row>
    <row r="8" spans="1:33" ht="14.4" customHeight="1" x14ac:dyDescent="0.2">
      <c r="A8" s="97" t="s">
        <v>93</v>
      </c>
      <c r="B8" s="107">
        <v>2014</v>
      </c>
      <c r="C8" s="99">
        <v>4582</v>
      </c>
      <c r="D8" s="99">
        <v>3846</v>
      </c>
      <c r="E8" s="334"/>
      <c r="F8" s="335"/>
      <c r="G8" s="201"/>
      <c r="H8" s="88"/>
      <c r="I8" s="213"/>
      <c r="J8" s="201"/>
      <c r="K8" s="88"/>
      <c r="L8" s="213"/>
      <c r="M8" s="201"/>
      <c r="N8" s="88"/>
      <c r="O8" s="213"/>
      <c r="P8" s="201"/>
      <c r="Q8" s="88"/>
      <c r="R8" s="213"/>
      <c r="S8" s="326"/>
    </row>
    <row r="9" spans="1:33" ht="14.4" customHeight="1" x14ac:dyDescent="0.2">
      <c r="A9" s="256" t="s">
        <v>94</v>
      </c>
      <c r="B9" s="254">
        <v>2015</v>
      </c>
      <c r="C9" s="239">
        <v>3603</v>
      </c>
      <c r="D9" s="239">
        <v>3127</v>
      </c>
      <c r="E9" s="336"/>
      <c r="F9" s="123"/>
      <c r="G9" s="137"/>
      <c r="H9" s="84"/>
      <c r="I9" s="123"/>
      <c r="J9" s="137"/>
      <c r="K9" s="84"/>
      <c r="L9" s="123"/>
      <c r="M9" s="137"/>
      <c r="N9" s="84"/>
      <c r="O9" s="123"/>
      <c r="P9" s="137"/>
      <c r="Q9" s="84"/>
      <c r="R9" s="123"/>
      <c r="S9" s="138"/>
    </row>
    <row r="10" spans="1:33" ht="14.4" customHeight="1" x14ac:dyDescent="0.2">
      <c r="A10" s="97" t="s">
        <v>95</v>
      </c>
      <c r="B10" s="107">
        <v>2016</v>
      </c>
      <c r="C10" s="35">
        <v>3759</v>
      </c>
      <c r="D10" s="35">
        <v>3778</v>
      </c>
      <c r="E10" s="328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293"/>
    </row>
    <row r="11" spans="1:33" ht="14.4" customHeight="1" x14ac:dyDescent="0.2">
      <c r="A11" s="256" t="s">
        <v>99</v>
      </c>
      <c r="B11" s="254">
        <v>2017</v>
      </c>
      <c r="C11" s="239">
        <v>3852</v>
      </c>
      <c r="D11" s="239">
        <v>3536</v>
      </c>
      <c r="E11" s="337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338"/>
    </row>
    <row r="12" spans="1:33" ht="14.4" customHeight="1" x14ac:dyDescent="0.2">
      <c r="A12" s="97" t="s">
        <v>100</v>
      </c>
      <c r="B12" s="107">
        <v>2018</v>
      </c>
      <c r="C12" s="35">
        <v>4117.4750000000004</v>
      </c>
      <c r="D12" s="35">
        <v>3883.444</v>
      </c>
      <c r="E12" s="328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293"/>
    </row>
    <row r="13" spans="1:33" ht="14.4" customHeight="1" x14ac:dyDescent="0.2">
      <c r="A13" s="256" t="s">
        <v>101</v>
      </c>
      <c r="B13" s="254">
        <v>2019</v>
      </c>
      <c r="C13" s="239">
        <v>4240.0789999999997</v>
      </c>
      <c r="D13" s="239">
        <v>3731.9870000000001</v>
      </c>
      <c r="E13" s="337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338"/>
    </row>
    <row r="14" spans="1:33" ht="14.4" customHeight="1" x14ac:dyDescent="0.2">
      <c r="A14" s="97" t="s">
        <v>107</v>
      </c>
      <c r="B14" s="107">
        <v>2020</v>
      </c>
      <c r="C14" s="35">
        <v>3871.8240000000001</v>
      </c>
      <c r="D14" s="35">
        <v>3184.2170000000006</v>
      </c>
      <c r="E14" s="328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293"/>
    </row>
    <row r="15" spans="1:33" ht="14.4" customHeight="1" x14ac:dyDescent="0.2">
      <c r="A15" s="256" t="s">
        <v>106</v>
      </c>
      <c r="B15" s="254">
        <v>2021</v>
      </c>
      <c r="C15" s="239">
        <v>3919.5970000000002</v>
      </c>
      <c r="D15" s="239">
        <v>3683.5970000000002</v>
      </c>
      <c r="E15" s="337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338"/>
    </row>
    <row r="16" spans="1:33" s="92" customFormat="1" ht="14.4" customHeight="1" x14ac:dyDescent="0.2">
      <c r="A16" s="97" t="s">
        <v>112</v>
      </c>
      <c r="B16" s="107">
        <v>2022</v>
      </c>
      <c r="C16" s="35">
        <v>3328.2159999999999</v>
      </c>
      <c r="D16" s="35">
        <v>4014.0729999999999</v>
      </c>
      <c r="E16" s="328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293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92" customFormat="1" ht="14.4" customHeight="1" x14ac:dyDescent="0.2">
      <c r="A17" s="306" t="s">
        <v>115</v>
      </c>
      <c r="B17" s="324">
        <v>2023</v>
      </c>
      <c r="C17" s="308">
        <v>2816.0350000000003</v>
      </c>
      <c r="D17" s="309">
        <v>3224.0519999999997</v>
      </c>
      <c r="E17" s="327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2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92" customFormat="1" ht="14.4" customHeight="1" x14ac:dyDescent="0.2">
      <c r="A18" s="105" t="s">
        <v>113</v>
      </c>
      <c r="B18" s="102">
        <v>2024</v>
      </c>
      <c r="C18" s="88">
        <v>189.63900000000001</v>
      </c>
      <c r="D18" s="90">
        <v>250.77600000000001</v>
      </c>
      <c r="E18" s="339" t="s">
        <v>56</v>
      </c>
      <c r="F18" s="213" t="s">
        <v>56</v>
      </c>
      <c r="G18" s="201" t="s">
        <v>64</v>
      </c>
      <c r="H18" s="88"/>
      <c r="I18" s="213" t="s">
        <v>56</v>
      </c>
      <c r="J18" s="201" t="s">
        <v>64</v>
      </c>
      <c r="K18" s="88"/>
      <c r="L18" s="213" t="s">
        <v>56</v>
      </c>
      <c r="M18" s="201" t="s">
        <v>64</v>
      </c>
      <c r="N18" s="88"/>
      <c r="O18" s="213" t="s">
        <v>56</v>
      </c>
      <c r="P18" s="201" t="s">
        <v>64</v>
      </c>
      <c r="Q18" s="88"/>
      <c r="R18" s="213" t="s">
        <v>56</v>
      </c>
      <c r="S18" s="326" t="s">
        <v>64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92" customFormat="1" ht="14.4" customHeight="1" x14ac:dyDescent="0.2">
      <c r="A19" s="93" t="s">
        <v>4</v>
      </c>
      <c r="B19" s="84"/>
      <c r="C19" s="73">
        <v>169.97</v>
      </c>
      <c r="D19" s="74">
        <v>236.10300000000001</v>
      </c>
      <c r="E19" s="75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92" customFormat="1" ht="14.4" customHeight="1" x14ac:dyDescent="0.2">
      <c r="A20" s="105" t="s">
        <v>5</v>
      </c>
      <c r="B20" s="102"/>
      <c r="C20" s="88">
        <v>190.19399999999999</v>
      </c>
      <c r="D20" s="90">
        <v>239.25700000000001</v>
      </c>
      <c r="E20" s="89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9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4.4" customHeight="1" x14ac:dyDescent="0.2">
      <c r="A21" s="93" t="s">
        <v>6</v>
      </c>
      <c r="B21" s="84"/>
      <c r="C21" s="73">
        <v>192.238</v>
      </c>
      <c r="D21" s="74">
        <v>254.30199999999999</v>
      </c>
      <c r="E21" s="75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4"/>
    </row>
    <row r="22" spans="1:33" s="92" customFormat="1" ht="14.4" customHeight="1" x14ac:dyDescent="0.2">
      <c r="A22" s="105" t="s">
        <v>7</v>
      </c>
      <c r="B22" s="102"/>
      <c r="C22" s="88">
        <v>191.095</v>
      </c>
      <c r="D22" s="90">
        <v>239.059</v>
      </c>
      <c r="E22" s="89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90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92" customFormat="1" ht="14.4" customHeight="1" x14ac:dyDescent="0.2">
      <c r="A23" s="93" t="s">
        <v>8</v>
      </c>
      <c r="B23" s="84"/>
      <c r="C23" s="73">
        <v>198.60599999999999</v>
      </c>
      <c r="D23" s="74">
        <v>246.18299999999999</v>
      </c>
      <c r="E23" s="75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4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92" customFormat="1" ht="14.4" customHeight="1" x14ac:dyDescent="0.2">
      <c r="A24" s="105" t="s">
        <v>9</v>
      </c>
      <c r="B24" s="102"/>
      <c r="C24" s="88">
        <v>231.233</v>
      </c>
      <c r="D24" s="90">
        <v>251.374</v>
      </c>
      <c r="E24" s="89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90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92" customFormat="1" ht="14.4" customHeight="1" x14ac:dyDescent="0.2">
      <c r="A25" s="93" t="s">
        <v>10</v>
      </c>
      <c r="B25" s="84"/>
      <c r="C25" s="73">
        <v>166.28100000000001</v>
      </c>
      <c r="D25" s="74">
        <v>205.98099999999999</v>
      </c>
      <c r="E25" s="75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/>
      <c r="U25" s="294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92" customFormat="1" ht="14.4" customHeight="1" x14ac:dyDescent="0.2">
      <c r="A26" s="105" t="s">
        <v>11</v>
      </c>
      <c r="B26" s="102"/>
      <c r="C26" s="88">
        <v>203.51599999999999</v>
      </c>
      <c r="D26" s="90">
        <v>227.655</v>
      </c>
      <c r="E26" s="89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90"/>
      <c r="T26"/>
      <c r="U26" s="294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92" customFormat="1" ht="14.4" customHeight="1" x14ac:dyDescent="0.2">
      <c r="A27" s="93" t="s">
        <v>12</v>
      </c>
      <c r="B27" s="84"/>
      <c r="C27" s="73">
        <v>192.68299999999999</v>
      </c>
      <c r="D27" s="74">
        <v>239.84299999999999</v>
      </c>
      <c r="E27" s="75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/>
      <c r="U27" s="294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92" customFormat="1" ht="14.4" customHeight="1" x14ac:dyDescent="0.2">
      <c r="A28" s="105" t="s">
        <v>13</v>
      </c>
      <c r="B28" s="102"/>
      <c r="C28" s="88">
        <v>202.721</v>
      </c>
      <c r="D28" s="90">
        <v>239.28299999999999</v>
      </c>
      <c r="E28" s="89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90"/>
      <c r="T28"/>
      <c r="U28" s="294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92" customFormat="1" ht="14.4" customHeight="1" x14ac:dyDescent="0.2">
      <c r="A29" s="93" t="s">
        <v>14</v>
      </c>
      <c r="B29" s="84"/>
      <c r="C29" s="73">
        <v>185.72800000000001</v>
      </c>
      <c r="D29" s="74">
        <v>240.82</v>
      </c>
      <c r="E29" s="75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4"/>
      <c r="T29"/>
      <c r="U29" s="294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92" customFormat="1" ht="14.4" customHeight="1" x14ac:dyDescent="0.2">
      <c r="A30" s="140" t="s">
        <v>17</v>
      </c>
      <c r="B30" s="38"/>
      <c r="C30" s="81">
        <f>SUM(C18:C29)</f>
        <v>2313.904</v>
      </c>
      <c r="D30" s="82">
        <f>SUM(D18:D29)</f>
        <v>2870.636</v>
      </c>
      <c r="E30" s="83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2"/>
      <c r="T30"/>
      <c r="U30" s="294"/>
      <c r="V30"/>
      <c r="W30"/>
      <c r="X30"/>
      <c r="Y30"/>
      <c r="Z30"/>
      <c r="AA30"/>
      <c r="AB30"/>
      <c r="AC30"/>
      <c r="AD30"/>
      <c r="AE30"/>
      <c r="AF30"/>
      <c r="AG30"/>
    </row>
    <row r="31" spans="1:33" s="92" customFormat="1" ht="14.4" customHeight="1" x14ac:dyDescent="0.2">
      <c r="A31" s="100" t="s">
        <v>67</v>
      </c>
      <c r="B31"/>
      <c r="C31" s="35">
        <f>C17</f>
        <v>2816.0350000000003</v>
      </c>
      <c r="D31" s="35">
        <f>D17</f>
        <v>3224.0519999999997</v>
      </c>
      <c r="E31" s="15"/>
      <c r="F31" s="14"/>
      <c r="G31" s="98"/>
      <c r="H31" s="35"/>
      <c r="I31" s="14"/>
      <c r="J31" s="98"/>
      <c r="K31" s="35"/>
      <c r="L31" s="14"/>
      <c r="M31" s="98"/>
      <c r="N31" s="35"/>
      <c r="O31" s="14"/>
      <c r="P31" s="98"/>
      <c r="Q31" s="35"/>
      <c r="R31" s="14"/>
      <c r="S31" s="211"/>
      <c r="T31"/>
      <c r="U31" s="294"/>
      <c r="V31"/>
      <c r="W31"/>
      <c r="X31"/>
      <c r="Y31"/>
      <c r="Z31"/>
      <c r="AA31"/>
      <c r="AB31"/>
      <c r="AC31"/>
      <c r="AD31"/>
      <c r="AE31"/>
      <c r="AF31"/>
      <c r="AG31"/>
    </row>
    <row r="32" spans="1:33" s="92" customFormat="1" ht="14.4" customHeight="1" x14ac:dyDescent="0.2">
      <c r="A32" s="140" t="s">
        <v>50</v>
      </c>
      <c r="B32" s="38"/>
      <c r="C32" s="10">
        <v>1</v>
      </c>
      <c r="D32" s="11">
        <v>1</v>
      </c>
      <c r="E32" s="212"/>
      <c r="F32" s="152"/>
      <c r="G32" s="10"/>
      <c r="H32" s="38"/>
      <c r="I32" s="10"/>
      <c r="J32" s="10"/>
      <c r="K32" s="38"/>
      <c r="L32" s="10"/>
      <c r="M32" s="10"/>
      <c r="N32" s="38"/>
      <c r="O32" s="10"/>
      <c r="P32" s="10"/>
      <c r="Q32" s="38"/>
      <c r="R32" s="10"/>
      <c r="S32" s="11"/>
      <c r="T32"/>
      <c r="U32" s="294"/>
      <c r="V32"/>
      <c r="W32"/>
      <c r="X32"/>
      <c r="Y32"/>
      <c r="Z32"/>
      <c r="AA32"/>
      <c r="AB32"/>
      <c r="AC32"/>
      <c r="AD32"/>
      <c r="AE32"/>
      <c r="AF32"/>
      <c r="AG32"/>
    </row>
    <row r="33" spans="1:33" s="92" customFormat="1" ht="14.4" customHeight="1" x14ac:dyDescent="0.2">
      <c r="A33" s="127" t="s">
        <v>16</v>
      </c>
      <c r="B33" s="128"/>
      <c r="C33" s="39">
        <f>C30/C31</f>
        <v>0.82168865088679643</v>
      </c>
      <c r="D33" s="40">
        <f>D30/D31</f>
        <v>0.89038142064706161</v>
      </c>
      <c r="E33" s="41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/>
      <c r="U33" s="294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4.4" customHeight="1" x14ac:dyDescent="0.2">
      <c r="A34" s="93" t="s">
        <v>121</v>
      </c>
      <c r="B34" s="84">
        <v>2025</v>
      </c>
      <c r="C34" s="73">
        <v>182.398</v>
      </c>
      <c r="D34" s="74">
        <v>218.87299999999999</v>
      </c>
      <c r="E34" s="59" t="s">
        <v>82</v>
      </c>
      <c r="F34" s="123" t="s">
        <v>56</v>
      </c>
      <c r="G34" s="80" t="s">
        <v>59</v>
      </c>
      <c r="H34" s="73"/>
      <c r="I34" s="123" t="s">
        <v>56</v>
      </c>
      <c r="J34" s="80" t="s">
        <v>59</v>
      </c>
      <c r="K34" s="73"/>
      <c r="L34" s="123" t="s">
        <v>56</v>
      </c>
      <c r="M34" s="80" t="s">
        <v>59</v>
      </c>
      <c r="N34" s="73"/>
      <c r="O34" s="123" t="s">
        <v>56</v>
      </c>
      <c r="P34" s="80" t="s">
        <v>59</v>
      </c>
      <c r="Q34" s="73"/>
      <c r="R34" s="123" t="s">
        <v>56</v>
      </c>
      <c r="S34" s="124" t="s">
        <v>59</v>
      </c>
      <c r="U34" s="294"/>
    </row>
    <row r="35" spans="1:33" ht="14.4" customHeight="1" x14ac:dyDescent="0.2">
      <c r="A35" s="97" t="s">
        <v>4</v>
      </c>
      <c r="C35" s="35">
        <v>179.197</v>
      </c>
      <c r="D35" s="36">
        <v>201.84800000000001</v>
      </c>
      <c r="E35" s="37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</row>
    <row r="36" spans="1:33" ht="14.4" customHeight="1" x14ac:dyDescent="0.2">
      <c r="A36" s="93" t="s">
        <v>5</v>
      </c>
      <c r="B36" s="84"/>
      <c r="C36" s="295">
        <v>171.422</v>
      </c>
      <c r="D36" s="295">
        <v>226.697</v>
      </c>
      <c r="E36" s="75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4"/>
    </row>
    <row r="37" spans="1:33" ht="14.4" customHeight="1" x14ac:dyDescent="0.2">
      <c r="A37" s="97" t="s">
        <v>6</v>
      </c>
      <c r="C37" s="35">
        <v>195.584</v>
      </c>
      <c r="D37" s="35">
        <v>231.29400000000001</v>
      </c>
      <c r="E37" s="37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</row>
    <row r="38" spans="1:33" ht="14.4" customHeight="1" x14ac:dyDescent="0.2">
      <c r="A38" s="93" t="s">
        <v>7</v>
      </c>
      <c r="B38" s="84"/>
      <c r="C38" s="73">
        <v>177.05799999999999</v>
      </c>
      <c r="D38" s="73">
        <v>215.76499999999999</v>
      </c>
      <c r="E38" s="75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4"/>
    </row>
    <row r="39" spans="1:33" ht="14.4" customHeight="1" x14ac:dyDescent="0.2">
      <c r="A39" s="97" t="s">
        <v>8</v>
      </c>
      <c r="C39" s="35">
        <v>179.161</v>
      </c>
      <c r="D39" s="36">
        <v>218.512</v>
      </c>
      <c r="E39" s="37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</row>
    <row r="40" spans="1:33" ht="14.4" customHeight="1" x14ac:dyDescent="0.2">
      <c r="A40" s="93" t="s">
        <v>9</v>
      </c>
      <c r="B40" s="84"/>
      <c r="C40" s="73">
        <v>216.84399999999999</v>
      </c>
      <c r="D40" s="74">
        <v>272.66699999999997</v>
      </c>
      <c r="E40" s="75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4"/>
    </row>
    <row r="41" spans="1:33" ht="14.4" customHeight="1" x14ac:dyDescent="0.2">
      <c r="A41" s="97" t="s">
        <v>10</v>
      </c>
      <c r="C41" s="178">
        <v>157.297</v>
      </c>
      <c r="D41" s="35">
        <v>211.471</v>
      </c>
      <c r="E41" s="37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</row>
    <row r="42" spans="1:33" ht="14.4" customHeight="1" x14ac:dyDescent="0.2">
      <c r="A42" s="93" t="s">
        <v>11</v>
      </c>
      <c r="B42" s="84"/>
      <c r="C42" s="73"/>
      <c r="D42" s="74"/>
      <c r="E42" s="75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4"/>
    </row>
    <row r="43" spans="1:33" ht="14.4" customHeight="1" x14ac:dyDescent="0.2">
      <c r="A43" s="97" t="s">
        <v>12</v>
      </c>
      <c r="C43" s="35"/>
      <c r="D43" s="36"/>
      <c r="E43" s="37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</row>
    <row r="44" spans="1:33" ht="14.4" customHeight="1" x14ac:dyDescent="0.2">
      <c r="A44" s="93" t="s">
        <v>13</v>
      </c>
      <c r="B44" s="84"/>
      <c r="C44" s="73"/>
      <c r="D44" s="74"/>
      <c r="E44" s="75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</row>
    <row r="45" spans="1:33" ht="14.4" customHeight="1" x14ac:dyDescent="0.2">
      <c r="A45" s="97" t="s">
        <v>14</v>
      </c>
      <c r="C45" s="341"/>
      <c r="D45" s="341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</row>
    <row r="46" spans="1:33" ht="14.4" customHeight="1" x14ac:dyDescent="0.2">
      <c r="A46" s="140" t="s">
        <v>17</v>
      </c>
      <c r="B46" s="38"/>
      <c r="C46" s="81">
        <f>SUM(C34:C45)</f>
        <v>1458.9610000000002</v>
      </c>
      <c r="D46" s="82">
        <f>SUM(D34:D45)</f>
        <v>1797.1269999999997</v>
      </c>
      <c r="E46" s="83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2"/>
    </row>
    <row r="47" spans="1:33" ht="14.4" customHeight="1" x14ac:dyDescent="0.2">
      <c r="A47" s="100" t="s">
        <v>67</v>
      </c>
      <c r="C47" s="35">
        <f>SUM(C18:C25)</f>
        <v>1529.2559999999999</v>
      </c>
      <c r="D47" s="35">
        <f>SUM(D18:D25)</f>
        <v>1923.0350000000001</v>
      </c>
      <c r="E47" s="37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</row>
    <row r="48" spans="1:33" ht="14.4" customHeight="1" x14ac:dyDescent="0.2">
      <c r="A48" s="140" t="s">
        <v>15</v>
      </c>
      <c r="B48" s="38"/>
      <c r="C48" s="10">
        <f>C46/$C$46</f>
        <v>1</v>
      </c>
      <c r="D48" s="11">
        <f>D46/$D$46</f>
        <v>1</v>
      </c>
      <c r="E48" s="12"/>
      <c r="F48" s="10"/>
      <c r="G48" s="10"/>
      <c r="H48" s="38"/>
      <c r="I48" s="10"/>
      <c r="J48" s="10"/>
      <c r="K48" s="38"/>
      <c r="L48" s="10"/>
      <c r="M48" s="10"/>
      <c r="N48" s="38"/>
      <c r="O48" s="10"/>
      <c r="P48" s="10"/>
      <c r="Q48" s="38"/>
      <c r="R48" s="10"/>
      <c r="S48" s="11"/>
    </row>
    <row r="49" spans="1:19" ht="14.4" customHeight="1" x14ac:dyDescent="0.2">
      <c r="A49" s="127" t="s">
        <v>16</v>
      </c>
      <c r="B49" s="128"/>
      <c r="C49" s="39">
        <f>C46/C47</f>
        <v>0.95403320307391326</v>
      </c>
      <c r="D49" s="39">
        <f>D46/D47</f>
        <v>0.93452641267579617</v>
      </c>
      <c r="E49" s="41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</row>
    <row r="50" spans="1:19" ht="14.4" customHeight="1" x14ac:dyDescent="0.2">
      <c r="A50" t="s">
        <v>80</v>
      </c>
    </row>
    <row r="51" spans="1:19" x14ac:dyDescent="0.2">
      <c r="A51" s="67"/>
    </row>
    <row r="52" spans="1:19" x14ac:dyDescent="0.2">
      <c r="A52" s="67"/>
    </row>
  </sheetData>
  <phoneticPr fontId="2"/>
  <pageMargins left="0.82677165354330717" right="0.15748031496062992" top="0.39370078740157483" bottom="0.55118110236220474" header="0.43307086614173229" footer="0.59055118110236227"/>
  <pageSetup paperSize="9" scale="78" orientation="landscape" r:id="rId1"/>
  <headerFooter alignWithMargins="0"/>
  <ignoredErrors>
    <ignoredError sqref="C30:D30 C47:D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EC06-53C5-4FC0-8D25-F8E01F5F5F50}">
  <sheetPr codeName="Sheet5">
    <pageSetUpPr fitToPage="1"/>
  </sheetPr>
  <dimension ref="A1:AB78"/>
  <sheetViews>
    <sheetView view="pageBreakPreview" topLeftCell="A40" zoomScale="80" zoomScaleNormal="90" zoomScaleSheetLayoutView="80" workbookViewId="0">
      <selection activeCell="Q61" sqref="Q61"/>
    </sheetView>
  </sheetViews>
  <sheetFormatPr defaultRowHeight="13.2" x14ac:dyDescent="0.2"/>
  <cols>
    <col min="1" max="1" width="12.109375" customWidth="1"/>
    <col min="2" max="2" width="6.6640625" customWidth="1"/>
    <col min="3" max="3" width="11.109375" customWidth="1"/>
    <col min="4" max="4" width="10.44140625" bestFit="1" customWidth="1"/>
    <col min="5" max="5" width="9.109375" bestFit="1" customWidth="1"/>
    <col min="6" max="6" width="10.6640625" customWidth="1"/>
    <col min="8" max="8" width="6.21875" customWidth="1"/>
    <col min="9" max="9" width="10" customWidth="1"/>
    <col min="10" max="10" width="8.88671875" customWidth="1"/>
    <col min="11" max="11" width="6.21875" customWidth="1"/>
    <col min="12" max="13" width="9.109375" bestFit="1" customWidth="1"/>
    <col min="14" max="14" width="6.21875" customWidth="1"/>
    <col min="15" max="15" width="10" customWidth="1"/>
    <col min="17" max="17" width="6.21875" customWidth="1"/>
    <col min="18" max="18" width="10.109375" customWidth="1"/>
    <col min="19" max="19" width="10.77734375" customWidth="1"/>
  </cols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1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8" t="s">
        <v>29</v>
      </c>
      <c r="C5" s="128" t="s">
        <v>21</v>
      </c>
      <c r="D5" s="129" t="s">
        <v>18</v>
      </c>
      <c r="E5" s="130" t="s">
        <v>21</v>
      </c>
      <c r="F5" s="128" t="s">
        <v>21</v>
      </c>
      <c r="G5" s="128" t="s">
        <v>18</v>
      </c>
      <c r="H5" s="128"/>
      <c r="I5" s="128" t="s">
        <v>21</v>
      </c>
      <c r="J5" s="128" t="s">
        <v>18</v>
      </c>
      <c r="K5" s="128" t="s">
        <v>22</v>
      </c>
      <c r="L5" s="128" t="s">
        <v>21</v>
      </c>
      <c r="M5" s="128" t="s">
        <v>23</v>
      </c>
      <c r="N5" s="128" t="s">
        <v>22</v>
      </c>
      <c r="O5" s="128" t="s">
        <v>21</v>
      </c>
      <c r="P5" s="128" t="s">
        <v>23</v>
      </c>
      <c r="Q5" s="128"/>
      <c r="R5" s="128" t="s">
        <v>21</v>
      </c>
      <c r="S5" s="129" t="s">
        <v>23</v>
      </c>
      <c r="W5" s="16"/>
      <c r="X5" s="16"/>
    </row>
    <row r="6" spans="1:24" ht="14.4" customHeight="1" x14ac:dyDescent="0.2">
      <c r="A6" s="125" t="s">
        <v>2</v>
      </c>
      <c r="B6" s="71"/>
      <c r="C6" s="48">
        <v>833294</v>
      </c>
      <c r="D6" s="53">
        <v>465167</v>
      </c>
      <c r="E6" s="188">
        <v>208534</v>
      </c>
      <c r="F6" s="48">
        <v>55380</v>
      </c>
      <c r="G6" s="48">
        <v>37260</v>
      </c>
      <c r="H6" s="48"/>
      <c r="I6" s="48">
        <v>43181</v>
      </c>
      <c r="J6" s="48">
        <v>40461</v>
      </c>
      <c r="K6" s="48"/>
      <c r="L6" s="48">
        <v>621138</v>
      </c>
      <c r="M6" s="48">
        <v>313950</v>
      </c>
      <c r="N6" s="48"/>
      <c r="O6" s="48">
        <v>49711</v>
      </c>
      <c r="P6" s="48">
        <v>32812</v>
      </c>
      <c r="Q6" s="48"/>
      <c r="R6" s="48">
        <v>63885</v>
      </c>
      <c r="S6" s="53">
        <v>40680</v>
      </c>
    </row>
    <row r="7" spans="1:24" ht="14.4" customHeight="1" x14ac:dyDescent="0.2">
      <c r="A7" s="97" t="s">
        <v>3</v>
      </c>
      <c r="B7" s="180"/>
      <c r="C7" s="35">
        <v>788741</v>
      </c>
      <c r="D7" s="36">
        <v>432425</v>
      </c>
      <c r="E7" s="37">
        <v>197335</v>
      </c>
      <c r="F7" s="35">
        <v>47688</v>
      </c>
      <c r="G7" s="35">
        <v>31764</v>
      </c>
      <c r="H7" s="35"/>
      <c r="I7" s="35">
        <v>34394</v>
      </c>
      <c r="J7" s="35">
        <v>31142</v>
      </c>
      <c r="K7" s="35"/>
      <c r="L7" s="35">
        <v>611685</v>
      </c>
      <c r="M7" s="35">
        <v>305542</v>
      </c>
      <c r="N7" s="35"/>
      <c r="O7" s="35">
        <v>49212</v>
      </c>
      <c r="P7" s="35">
        <v>31957</v>
      </c>
      <c r="Q7" s="35"/>
      <c r="R7" s="35">
        <v>45762</v>
      </c>
      <c r="S7" s="36">
        <v>32016</v>
      </c>
    </row>
    <row r="8" spans="1:24" ht="14.4" customHeight="1" x14ac:dyDescent="0.2">
      <c r="A8" s="125" t="s">
        <v>65</v>
      </c>
      <c r="B8" s="181"/>
      <c r="C8" s="48">
        <v>854426</v>
      </c>
      <c r="D8" s="53">
        <v>464934</v>
      </c>
      <c r="E8" s="188">
        <v>209850</v>
      </c>
      <c r="F8" s="48" t="s">
        <v>62</v>
      </c>
      <c r="G8" s="48" t="s">
        <v>87</v>
      </c>
      <c r="H8" s="48"/>
      <c r="I8" s="48" t="s">
        <v>62</v>
      </c>
      <c r="J8" s="48" t="s">
        <v>88</v>
      </c>
      <c r="K8" s="48"/>
      <c r="L8" s="48">
        <v>683970</v>
      </c>
      <c r="M8" s="48">
        <v>336088</v>
      </c>
      <c r="N8" s="48"/>
      <c r="O8" s="48" t="s">
        <v>62</v>
      </c>
      <c r="P8" s="48" t="s">
        <v>88</v>
      </c>
      <c r="Q8" s="48"/>
      <c r="R8" s="48" t="s">
        <v>62</v>
      </c>
      <c r="S8" s="53" t="s">
        <v>114</v>
      </c>
    </row>
    <row r="9" spans="1:24" ht="14.4" customHeight="1" x14ac:dyDescent="0.2">
      <c r="A9" s="97" t="s">
        <v>63</v>
      </c>
      <c r="B9" s="182"/>
      <c r="C9" s="35">
        <v>914811</v>
      </c>
      <c r="D9" s="36">
        <v>506204</v>
      </c>
      <c r="E9" s="37">
        <v>239440</v>
      </c>
      <c r="F9" s="35"/>
      <c r="G9" s="35"/>
      <c r="H9" s="35"/>
      <c r="I9" s="35"/>
      <c r="J9" s="35"/>
      <c r="K9" s="35"/>
      <c r="L9" s="35">
        <v>729948</v>
      </c>
      <c r="M9" s="35">
        <v>373121</v>
      </c>
      <c r="N9" s="35"/>
      <c r="O9" s="35"/>
      <c r="P9" s="35"/>
      <c r="Q9" s="35"/>
      <c r="R9" s="35"/>
      <c r="S9" s="36"/>
    </row>
    <row r="10" spans="1:24" ht="14.4" customHeight="1" x14ac:dyDescent="0.2">
      <c r="A10" s="125" t="s">
        <v>85</v>
      </c>
      <c r="B10" s="181"/>
      <c r="C10" s="48">
        <v>985254</v>
      </c>
      <c r="D10" s="53">
        <v>550899</v>
      </c>
      <c r="E10" s="188">
        <v>264334</v>
      </c>
      <c r="F10" s="22"/>
      <c r="G10" s="48"/>
      <c r="H10" s="48"/>
      <c r="I10" s="22"/>
      <c r="J10" s="48"/>
      <c r="K10" s="48"/>
      <c r="L10" s="48">
        <v>789876</v>
      </c>
      <c r="M10" s="48">
        <v>409167</v>
      </c>
      <c r="N10" s="48"/>
      <c r="O10" s="22"/>
      <c r="P10" s="48"/>
      <c r="Q10" s="48"/>
      <c r="R10" s="22"/>
      <c r="S10" s="282"/>
    </row>
    <row r="11" spans="1:24" ht="14.4" customHeight="1" x14ac:dyDescent="0.2">
      <c r="A11" s="97" t="s">
        <v>66</v>
      </c>
      <c r="B11" s="182"/>
      <c r="C11" s="35">
        <v>1064866</v>
      </c>
      <c r="D11" s="36">
        <v>599983</v>
      </c>
      <c r="E11" s="37">
        <v>294243</v>
      </c>
      <c r="F11" s="14"/>
      <c r="G11" s="35"/>
      <c r="H11" s="35"/>
      <c r="I11" s="14"/>
      <c r="J11" s="35"/>
      <c r="K11" s="35"/>
      <c r="L11" s="35">
        <v>867689</v>
      </c>
      <c r="M11" s="35">
        <v>455772</v>
      </c>
      <c r="N11" s="35"/>
      <c r="O11" s="14"/>
      <c r="P11" s="35"/>
      <c r="Q11" s="35"/>
      <c r="R11" s="14"/>
      <c r="S11" s="36"/>
    </row>
    <row r="12" spans="1:24" ht="14.4" customHeight="1" x14ac:dyDescent="0.2">
      <c r="A12" s="125" t="s">
        <v>70</v>
      </c>
      <c r="B12" s="181"/>
      <c r="C12" s="48">
        <v>1123807</v>
      </c>
      <c r="D12" s="53">
        <v>675101</v>
      </c>
      <c r="E12" s="188">
        <v>302497</v>
      </c>
      <c r="F12" s="48"/>
      <c r="G12" s="48"/>
      <c r="H12" s="48"/>
      <c r="I12" s="48"/>
      <c r="J12" s="48"/>
      <c r="K12" s="48"/>
      <c r="L12" s="48">
        <v>921170</v>
      </c>
      <c r="M12" s="48">
        <v>518467</v>
      </c>
      <c r="N12" s="48"/>
      <c r="O12" s="48"/>
      <c r="P12" s="48"/>
      <c r="Q12" s="48"/>
      <c r="R12" s="48"/>
      <c r="S12" s="53"/>
    </row>
    <row r="13" spans="1:24" ht="14.4" customHeight="1" x14ac:dyDescent="0.2">
      <c r="A13" s="97" t="s">
        <v>71</v>
      </c>
      <c r="B13" s="182"/>
      <c r="C13" s="35">
        <v>1158360</v>
      </c>
      <c r="D13" s="36">
        <v>731729</v>
      </c>
      <c r="E13" s="37">
        <v>322832</v>
      </c>
      <c r="F13" s="49"/>
      <c r="G13" s="35"/>
      <c r="H13" s="35"/>
      <c r="I13" s="14"/>
      <c r="J13" s="35"/>
      <c r="K13" s="35"/>
      <c r="L13" s="35">
        <v>957803</v>
      </c>
      <c r="M13" s="35">
        <v>568472</v>
      </c>
      <c r="N13" s="35"/>
      <c r="O13" s="14"/>
      <c r="P13" s="35"/>
      <c r="Q13" s="35"/>
      <c r="R13" s="14"/>
      <c r="S13" s="36"/>
    </row>
    <row r="14" spans="1:24" ht="14.4" customHeight="1" x14ac:dyDescent="0.2">
      <c r="A14" s="125" t="s">
        <v>72</v>
      </c>
      <c r="B14" s="181"/>
      <c r="C14" s="48">
        <v>1093806</v>
      </c>
      <c r="D14" s="53">
        <v>696420</v>
      </c>
      <c r="E14" s="188">
        <v>313702</v>
      </c>
      <c r="F14" s="22"/>
      <c r="G14" s="22"/>
      <c r="H14" s="22"/>
      <c r="I14" s="22"/>
      <c r="J14" s="22"/>
      <c r="K14" s="22"/>
      <c r="L14" s="48">
        <v>914054</v>
      </c>
      <c r="M14" s="48">
        <v>548908</v>
      </c>
      <c r="N14" s="48"/>
      <c r="O14" s="22"/>
      <c r="P14" s="22"/>
      <c r="Q14" s="22"/>
      <c r="R14" s="22"/>
      <c r="S14" s="68"/>
    </row>
    <row r="15" spans="1:24" ht="14.4" customHeight="1" x14ac:dyDescent="0.2">
      <c r="A15" s="97" t="s">
        <v>73</v>
      </c>
      <c r="B15" s="182"/>
      <c r="C15" s="35">
        <v>758316</v>
      </c>
      <c r="D15" s="36">
        <v>443456</v>
      </c>
      <c r="E15" s="37">
        <v>241311</v>
      </c>
      <c r="F15" s="47"/>
      <c r="G15" s="35"/>
      <c r="H15" s="35"/>
      <c r="I15" s="35"/>
      <c r="J15" s="35"/>
      <c r="K15" s="35"/>
      <c r="L15" s="35">
        <v>652113</v>
      </c>
      <c r="M15" s="35">
        <v>357351</v>
      </c>
      <c r="N15" s="35"/>
      <c r="O15" s="35"/>
      <c r="P15" s="35"/>
      <c r="Q15" s="35"/>
      <c r="R15" s="35"/>
      <c r="S15" s="36"/>
    </row>
    <row r="16" spans="1:24" ht="14.4" customHeight="1" x14ac:dyDescent="0.2">
      <c r="A16" s="125" t="s">
        <v>74</v>
      </c>
      <c r="B16" s="181"/>
      <c r="C16" s="48">
        <v>980850</v>
      </c>
      <c r="D16" s="53">
        <v>576470</v>
      </c>
      <c r="E16" s="188">
        <v>309168</v>
      </c>
      <c r="F16" s="22"/>
      <c r="G16" s="48"/>
      <c r="H16" s="48"/>
      <c r="I16" s="22"/>
      <c r="J16" s="48"/>
      <c r="K16" s="48"/>
      <c r="L16" s="48">
        <v>839951</v>
      </c>
      <c r="M16" s="48">
        <v>462086</v>
      </c>
      <c r="N16" s="48"/>
      <c r="O16" s="22"/>
      <c r="P16" s="48"/>
      <c r="Q16" s="48"/>
      <c r="R16" s="22"/>
      <c r="S16" s="53"/>
    </row>
    <row r="17" spans="1:28" ht="14.4" customHeight="1" x14ac:dyDescent="0.2">
      <c r="A17" s="105" t="s">
        <v>84</v>
      </c>
      <c r="B17" s="184"/>
      <c r="C17" s="88">
        <v>930474</v>
      </c>
      <c r="D17" s="90">
        <v>557736</v>
      </c>
      <c r="E17" s="89">
        <v>285792</v>
      </c>
      <c r="F17" s="17"/>
      <c r="G17" s="168"/>
      <c r="H17" s="88"/>
      <c r="I17" s="17"/>
      <c r="J17" s="168"/>
      <c r="K17" s="88"/>
      <c r="L17" s="88">
        <v>794624</v>
      </c>
      <c r="M17" s="88">
        <v>449418</v>
      </c>
      <c r="N17" s="88"/>
      <c r="O17" s="17"/>
      <c r="P17" s="168"/>
      <c r="Q17" s="88"/>
      <c r="R17" s="17"/>
      <c r="S17" s="196"/>
    </row>
    <row r="18" spans="1:28" s="16" customFormat="1" ht="14.4" customHeight="1" x14ac:dyDescent="0.2">
      <c r="A18" s="125" t="s">
        <v>86</v>
      </c>
      <c r="B18" s="71"/>
      <c r="C18" s="18">
        <v>1006286</v>
      </c>
      <c r="D18" s="19">
        <v>580614</v>
      </c>
      <c r="E18" s="20">
        <v>331416</v>
      </c>
      <c r="F18" s="21"/>
      <c r="G18" s="197"/>
      <c r="H18" s="48"/>
      <c r="I18" s="70"/>
      <c r="J18" s="197"/>
      <c r="K18" s="18"/>
      <c r="L18" s="18">
        <v>875397</v>
      </c>
      <c r="M18" s="18">
        <v>479190</v>
      </c>
      <c r="N18" s="18"/>
      <c r="O18" s="22"/>
      <c r="P18" s="23"/>
      <c r="Q18" s="18"/>
      <c r="R18" s="22"/>
      <c r="S18" s="24"/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984842</v>
      </c>
      <c r="D19" s="29">
        <v>568674</v>
      </c>
      <c r="E19" s="30">
        <v>318326</v>
      </c>
      <c r="F19" s="31"/>
      <c r="G19" s="168"/>
      <c r="H19" s="88"/>
      <c r="I19" s="17"/>
      <c r="J19" s="168"/>
      <c r="K19" s="27"/>
      <c r="L19" s="27">
        <v>864456</v>
      </c>
      <c r="M19" s="27">
        <v>473552</v>
      </c>
      <c r="N19" s="27"/>
      <c r="O19" s="17"/>
      <c r="P19" s="28"/>
      <c r="Q19" s="27"/>
      <c r="R19" s="17"/>
      <c r="S19" s="32"/>
    </row>
    <row r="20" spans="1:28" ht="14.4" customHeight="1" x14ac:dyDescent="0.2">
      <c r="A20" s="125" t="s">
        <v>93</v>
      </c>
      <c r="B20" s="71"/>
      <c r="C20" s="18">
        <v>1001099</v>
      </c>
      <c r="D20" s="19">
        <v>587431</v>
      </c>
      <c r="E20" s="20">
        <v>326224</v>
      </c>
      <c r="F20" s="21"/>
      <c r="G20" s="197"/>
      <c r="H20" s="48"/>
      <c r="I20" s="22"/>
      <c r="J20" s="197"/>
      <c r="K20" s="18"/>
      <c r="L20" s="18">
        <v>881299</v>
      </c>
      <c r="M20" s="18">
        <v>491586</v>
      </c>
      <c r="N20" s="18"/>
      <c r="O20" s="22"/>
      <c r="P20" s="23"/>
      <c r="Q20" s="18"/>
      <c r="R20" s="22"/>
      <c r="S20" s="24"/>
    </row>
    <row r="21" spans="1:28" s="16" customFormat="1" ht="14.4" customHeight="1" x14ac:dyDescent="0.2">
      <c r="A21" s="105" t="s">
        <v>94</v>
      </c>
      <c r="B21"/>
      <c r="C21" s="33">
        <v>977481</v>
      </c>
      <c r="D21" s="33">
        <v>584814</v>
      </c>
      <c r="E21" s="37">
        <v>310885</v>
      </c>
      <c r="F21" s="17"/>
      <c r="G21" s="168"/>
      <c r="H21" s="88"/>
      <c r="I21" s="17"/>
      <c r="J21" s="168"/>
      <c r="K21" s="35"/>
      <c r="L21" s="35">
        <v>860253</v>
      </c>
      <c r="M21" s="35">
        <v>488010</v>
      </c>
      <c r="N21" s="35"/>
      <c r="O21" s="17"/>
      <c r="P21" s="28"/>
      <c r="Q21" s="27"/>
      <c r="R21" s="17"/>
      <c r="S21" s="32"/>
      <c r="W21"/>
      <c r="X21"/>
    </row>
    <row r="22" spans="1:28" ht="14.4" customHeight="1" x14ac:dyDescent="0.2">
      <c r="A22" s="125" t="s">
        <v>95</v>
      </c>
      <c r="B22" s="71">
        <v>2016</v>
      </c>
      <c r="C22" s="25">
        <v>983536</v>
      </c>
      <c r="D22" s="25">
        <v>574617</v>
      </c>
      <c r="E22" s="188">
        <v>314534</v>
      </c>
      <c r="F22" s="22"/>
      <c r="G22" s="197"/>
      <c r="H22" s="48"/>
      <c r="I22" s="22"/>
      <c r="J22" s="197"/>
      <c r="K22" s="48"/>
      <c r="L22" s="48">
        <v>871320</v>
      </c>
      <c r="M22" s="48">
        <v>483674</v>
      </c>
      <c r="N22" s="48"/>
      <c r="O22" s="22"/>
      <c r="P22" s="23"/>
      <c r="Q22" s="18"/>
      <c r="R22" s="22"/>
      <c r="S22" s="24"/>
    </row>
    <row r="23" spans="1:28" ht="14.4" customHeight="1" x14ac:dyDescent="0.2">
      <c r="A23" s="97" t="s">
        <v>99</v>
      </c>
      <c r="B23">
        <v>2017</v>
      </c>
      <c r="C23" s="42">
        <v>1043558</v>
      </c>
      <c r="D23" s="43">
        <v>610299</v>
      </c>
      <c r="E23" s="37">
        <v>325570.88199999998</v>
      </c>
      <c r="F23" s="14"/>
      <c r="G23" s="98"/>
      <c r="H23" s="35"/>
      <c r="I23" s="14"/>
      <c r="J23" s="98"/>
      <c r="K23" s="35"/>
      <c r="L23" s="35">
        <v>920769.55299999996</v>
      </c>
      <c r="M23" s="35">
        <v>510683.473</v>
      </c>
      <c r="N23" s="35"/>
      <c r="O23" s="14"/>
      <c r="P23" s="44"/>
      <c r="Q23" s="45"/>
      <c r="R23" s="14"/>
      <c r="S23" s="46"/>
    </row>
    <row r="24" spans="1:28" ht="14.4" customHeight="1" x14ac:dyDescent="0.2">
      <c r="A24" s="232" t="s">
        <v>100</v>
      </c>
      <c r="B24" s="233">
        <v>2018</v>
      </c>
      <c r="C24" s="186">
        <v>1074521.6839999999</v>
      </c>
      <c r="D24" s="187">
        <v>640866.57299999997</v>
      </c>
      <c r="E24" s="188">
        <v>324524.57</v>
      </c>
      <c r="F24" s="70"/>
      <c r="G24" s="197"/>
      <c r="H24" s="189"/>
      <c r="I24" s="70"/>
      <c r="J24" s="197"/>
      <c r="K24" s="189"/>
      <c r="L24" s="189">
        <v>950956.04099999997</v>
      </c>
      <c r="M24" s="189">
        <v>536567.576</v>
      </c>
      <c r="N24" s="189"/>
      <c r="O24" s="70"/>
      <c r="P24" s="198"/>
      <c r="Q24" s="190"/>
      <c r="R24" s="70"/>
      <c r="S24" s="199"/>
    </row>
    <row r="25" spans="1:28" ht="14.4" customHeight="1" x14ac:dyDescent="0.2">
      <c r="A25" s="105" t="s">
        <v>101</v>
      </c>
      <c r="B25" s="107">
        <v>2019</v>
      </c>
      <c r="C25" s="200">
        <v>1022064.304</v>
      </c>
      <c r="D25" s="200">
        <v>623522.59299999999</v>
      </c>
      <c r="E25" s="89">
        <v>319018.16800000001</v>
      </c>
      <c r="F25" s="106"/>
      <c r="G25" s="201"/>
      <c r="H25" s="88"/>
      <c r="I25" s="106"/>
      <c r="J25" s="201"/>
      <c r="K25" s="88"/>
      <c r="L25" s="88">
        <v>905000.05900000001</v>
      </c>
      <c r="M25" s="88">
        <v>524789.53600000008</v>
      </c>
      <c r="N25" s="88"/>
      <c r="O25" s="106"/>
      <c r="P25" s="202"/>
      <c r="Q25" s="203"/>
      <c r="R25" s="106"/>
      <c r="S25" s="204"/>
    </row>
    <row r="26" spans="1:28" ht="14.4" customHeight="1" x14ac:dyDescent="0.2">
      <c r="A26" s="125" t="s">
        <v>103</v>
      </c>
      <c r="B26" s="220">
        <v>2020</v>
      </c>
      <c r="C26" s="186">
        <v>839131.24599999993</v>
      </c>
      <c r="D26" s="186">
        <v>524478.73900000006</v>
      </c>
      <c r="E26" s="224">
        <v>269618.73499999999</v>
      </c>
      <c r="F26" s="186"/>
      <c r="G26" s="186"/>
      <c r="H26" s="186"/>
      <c r="I26" s="186"/>
      <c r="J26" s="186"/>
      <c r="K26" s="186"/>
      <c r="L26" s="186">
        <v>742331.76599999995</v>
      </c>
      <c r="M26" s="186">
        <v>441259.50499999995</v>
      </c>
      <c r="N26" s="189"/>
      <c r="O26" s="70" t="s">
        <v>105</v>
      </c>
      <c r="P26" s="198" t="s">
        <v>105</v>
      </c>
      <c r="Q26" s="190"/>
      <c r="R26" s="70" t="s">
        <v>105</v>
      </c>
      <c r="S26" s="199" t="s">
        <v>105</v>
      </c>
    </row>
    <row r="27" spans="1:28" ht="14.4" customHeight="1" x14ac:dyDescent="0.2">
      <c r="A27" s="97" t="s">
        <v>106</v>
      </c>
      <c r="B27" s="107">
        <v>2021</v>
      </c>
      <c r="C27" s="200">
        <v>925980.49400000006</v>
      </c>
      <c r="D27" s="200">
        <v>607231.01600000006</v>
      </c>
      <c r="E27" s="205">
        <v>295844.40000000002</v>
      </c>
      <c r="F27" s="200"/>
      <c r="G27" s="200"/>
      <c r="H27" s="200"/>
      <c r="I27" s="200"/>
      <c r="J27" s="200"/>
      <c r="K27" s="200"/>
      <c r="L27" s="200">
        <v>807046.87100000004</v>
      </c>
      <c r="M27" s="200">
        <v>501721.06900000002</v>
      </c>
      <c r="N27" s="88"/>
      <c r="O27" s="106" t="s">
        <v>105</v>
      </c>
      <c r="P27" s="202" t="s">
        <v>105</v>
      </c>
      <c r="Q27" s="203"/>
      <c r="R27" s="106" t="s">
        <v>105</v>
      </c>
      <c r="S27" s="204" t="s">
        <v>105</v>
      </c>
    </row>
    <row r="28" spans="1:28" ht="14.4" customHeight="1" x14ac:dyDescent="0.2">
      <c r="A28" s="125" t="s">
        <v>109</v>
      </c>
      <c r="B28" s="220">
        <v>2022</v>
      </c>
      <c r="C28" s="186">
        <v>894289.09400000004</v>
      </c>
      <c r="D28" s="186">
        <v>647516.16800000006</v>
      </c>
      <c r="E28" s="224">
        <v>291038.77600000001</v>
      </c>
      <c r="F28" s="186"/>
      <c r="G28" s="186"/>
      <c r="H28" s="186"/>
      <c r="I28" s="186"/>
      <c r="J28" s="186"/>
      <c r="K28" s="186"/>
      <c r="L28" s="186">
        <v>778386.32400000002</v>
      </c>
      <c r="M28" s="186">
        <v>536157.04299999995</v>
      </c>
      <c r="N28" s="189"/>
      <c r="O28" s="70" t="s">
        <v>105</v>
      </c>
      <c r="P28" s="198" t="s">
        <v>105</v>
      </c>
      <c r="Q28" s="190"/>
      <c r="R28" s="70" t="s">
        <v>105</v>
      </c>
      <c r="S28" s="199" t="s">
        <v>105</v>
      </c>
    </row>
    <row r="29" spans="1:28" ht="14.4" customHeight="1" x14ac:dyDescent="0.2">
      <c r="A29" s="97" t="s">
        <v>115</v>
      </c>
      <c r="B29" s="107">
        <v>2023</v>
      </c>
      <c r="C29" s="200">
        <v>961948.91099999985</v>
      </c>
      <c r="D29" s="200">
        <v>718431.82000000007</v>
      </c>
      <c r="E29" s="205">
        <v>302949.14200000005</v>
      </c>
      <c r="F29" s="200"/>
      <c r="G29" s="200"/>
      <c r="H29" s="200"/>
      <c r="I29" s="200"/>
      <c r="J29" s="200"/>
      <c r="K29" s="200"/>
      <c r="L29" s="200">
        <v>850654.38199999998</v>
      </c>
      <c r="M29" s="200">
        <v>610700.31700000004</v>
      </c>
      <c r="N29" s="200"/>
      <c r="O29" s="200"/>
      <c r="P29" s="200"/>
      <c r="Q29" s="200"/>
      <c r="R29" s="200" t="s">
        <v>105</v>
      </c>
      <c r="S29" s="286" t="s">
        <v>105</v>
      </c>
    </row>
    <row r="30" spans="1:28" ht="14.4" customHeight="1" x14ac:dyDescent="0.2">
      <c r="A30" s="125" t="s">
        <v>119</v>
      </c>
      <c r="B30" s="220">
        <v>2024</v>
      </c>
      <c r="C30" s="186">
        <f>'ダイカスト合計(月別集計)'!C30</f>
        <v>906801.37699999986</v>
      </c>
      <c r="D30" s="186">
        <f>'ダイカスト合計(月別集計)'!D30</f>
        <v>693539.81800000009</v>
      </c>
      <c r="E30" s="224">
        <f>'ダイカスト合計(月別集計)'!E30</f>
        <v>285172.58899999998</v>
      </c>
      <c r="F30" s="186"/>
      <c r="G30" s="186"/>
      <c r="H30" s="186"/>
      <c r="I30" s="186"/>
      <c r="J30" s="186"/>
      <c r="K30" s="186"/>
      <c r="L30" s="186">
        <f>'ダイカスト合計(月別集計)'!L30</f>
        <v>808930</v>
      </c>
      <c r="M30" s="186">
        <f>'ダイカスト合計(月別集計)'!M30</f>
        <v>593389</v>
      </c>
      <c r="N30" s="186"/>
      <c r="O30" s="186"/>
      <c r="P30" s="186"/>
      <c r="Q30" s="186"/>
      <c r="R30" s="186" t="str">
        <f>'ダイカスト合計(月別集計)'!R30</f>
        <v>　</v>
      </c>
      <c r="S30" s="186" t="str">
        <f>'ダイカスト合計(月別集計)'!S30</f>
        <v>　</v>
      </c>
      <c r="T30" s="100"/>
    </row>
    <row r="31" spans="1:28" ht="14.4" customHeight="1" x14ac:dyDescent="0.2">
      <c r="A31" s="108" t="s">
        <v>120</v>
      </c>
      <c r="B31" s="351">
        <v>2025</v>
      </c>
      <c r="C31" s="352">
        <f>'アルミ(月別集計)'!C46</f>
        <v>580591.90299999993</v>
      </c>
      <c r="D31" s="352">
        <f>'アルミ(月別集計)'!D46</f>
        <v>443485.84299999999</v>
      </c>
      <c r="E31" s="353">
        <f>'アルミ(月別集計)'!E46</f>
        <v>181170.96299999999</v>
      </c>
      <c r="F31" s="353"/>
      <c r="G31" s="352"/>
      <c r="H31" s="352"/>
      <c r="I31" s="352"/>
      <c r="J31" s="352"/>
      <c r="K31" s="352"/>
      <c r="L31" s="352">
        <f>'アルミ(月別集計)'!L46</f>
        <v>523127.38500000001</v>
      </c>
      <c r="M31" s="352">
        <f>'アルミ(月別集計)'!M46</f>
        <v>384196.64999999997</v>
      </c>
      <c r="N31" s="352"/>
      <c r="O31" s="352"/>
      <c r="P31" s="352"/>
      <c r="Q31" s="352"/>
      <c r="R31" s="352"/>
      <c r="S31" s="352"/>
      <c r="T31" s="100"/>
    </row>
    <row r="32" spans="1:28" x14ac:dyDescent="0.2">
      <c r="A32" s="101"/>
      <c r="B32" t="s">
        <v>80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88"/>
      <c r="O32" s="106"/>
      <c r="P32" s="202"/>
      <c r="Q32" s="203"/>
      <c r="R32" s="106"/>
      <c r="S32" s="202"/>
    </row>
    <row r="33" spans="1:24" x14ac:dyDescent="0.2">
      <c r="A33" s="194"/>
      <c r="C33" s="33"/>
      <c r="D33" s="33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s="19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W34" s="16"/>
      <c r="X34" s="16"/>
    </row>
    <row r="35" spans="1:24" x14ac:dyDescent="0.2">
      <c r="A35" t="s">
        <v>30</v>
      </c>
    </row>
    <row r="36" spans="1:24" x14ac:dyDescent="0.2">
      <c r="A36" s="126"/>
      <c r="B36" s="77"/>
      <c r="C36" s="77" t="s">
        <v>19</v>
      </c>
      <c r="D36" s="78"/>
      <c r="E36" s="79" t="s">
        <v>20</v>
      </c>
      <c r="F36" s="77" t="s">
        <v>116</v>
      </c>
      <c r="G36" s="77"/>
      <c r="H36" s="77"/>
      <c r="I36" s="77" t="s">
        <v>25</v>
      </c>
      <c r="J36" s="77"/>
      <c r="K36" s="77"/>
      <c r="L36" s="77" t="s">
        <v>26</v>
      </c>
      <c r="M36" s="77"/>
      <c r="N36" s="77"/>
      <c r="O36" s="77" t="s">
        <v>27</v>
      </c>
      <c r="P36" s="77"/>
      <c r="Q36" s="77"/>
      <c r="R36" s="77" t="s">
        <v>28</v>
      </c>
      <c r="S36" s="78"/>
    </row>
    <row r="37" spans="1:24" x14ac:dyDescent="0.2">
      <c r="A37" s="127"/>
      <c r="B37" s="5"/>
      <c r="C37" s="128" t="s">
        <v>21</v>
      </c>
      <c r="D37" s="129" t="s">
        <v>18</v>
      </c>
      <c r="E37" s="130" t="s">
        <v>21</v>
      </c>
      <c r="F37" s="128" t="s">
        <v>21</v>
      </c>
      <c r="G37" s="128" t="s">
        <v>18</v>
      </c>
      <c r="H37" s="128"/>
      <c r="I37" s="128" t="s">
        <v>21</v>
      </c>
      <c r="J37" s="128" t="s">
        <v>18</v>
      </c>
      <c r="K37" s="128" t="s">
        <v>22</v>
      </c>
      <c r="L37" s="128" t="s">
        <v>21</v>
      </c>
      <c r="M37" s="128" t="s">
        <v>23</v>
      </c>
      <c r="N37" s="128" t="s">
        <v>22</v>
      </c>
      <c r="O37" s="128" t="s">
        <v>21</v>
      </c>
      <c r="P37" s="128" t="s">
        <v>23</v>
      </c>
      <c r="Q37" s="128"/>
      <c r="R37" s="128" t="s">
        <v>21</v>
      </c>
      <c r="S37" s="129" t="s">
        <v>23</v>
      </c>
      <c r="W37" s="16"/>
      <c r="X37" s="16"/>
    </row>
    <row r="38" spans="1:24" ht="14.4" customHeight="1" x14ac:dyDescent="0.2">
      <c r="A38" s="125" t="s">
        <v>2</v>
      </c>
      <c r="B38" s="285"/>
      <c r="C38" s="48">
        <v>791573</v>
      </c>
      <c r="D38" s="53">
        <v>420695</v>
      </c>
      <c r="E38" s="188">
        <v>192133</v>
      </c>
      <c r="F38" s="48">
        <v>53572</v>
      </c>
      <c r="G38" s="48">
        <v>35386</v>
      </c>
      <c r="H38" s="48"/>
      <c r="I38" s="48">
        <v>39360</v>
      </c>
      <c r="J38" s="48">
        <v>31704</v>
      </c>
      <c r="K38" s="48"/>
      <c r="L38" s="48">
        <v>601313</v>
      </c>
      <c r="M38" s="48">
        <v>289528</v>
      </c>
      <c r="N38" s="48"/>
      <c r="O38" s="48">
        <v>45361</v>
      </c>
      <c r="P38" s="48">
        <v>30055</v>
      </c>
      <c r="Q38" s="48"/>
      <c r="R38" s="48">
        <v>51967</v>
      </c>
      <c r="S38" s="53">
        <v>34022</v>
      </c>
    </row>
    <row r="39" spans="1:24" ht="14.4" customHeight="1" x14ac:dyDescent="0.2">
      <c r="A39" s="97" t="s">
        <v>3</v>
      </c>
      <c r="B39" s="180"/>
      <c r="C39" s="35">
        <v>750458</v>
      </c>
      <c r="D39" s="36">
        <v>390808</v>
      </c>
      <c r="E39" s="37">
        <v>184783</v>
      </c>
      <c r="F39" s="35">
        <v>45980</v>
      </c>
      <c r="G39" s="35">
        <v>30231</v>
      </c>
      <c r="H39" s="35"/>
      <c r="I39" s="35">
        <v>31250</v>
      </c>
      <c r="J39" s="35">
        <v>24914</v>
      </c>
      <c r="K39" s="35"/>
      <c r="L39" s="35">
        <v>591338</v>
      </c>
      <c r="M39" s="35">
        <v>280237</v>
      </c>
      <c r="N39" s="35"/>
      <c r="O39" s="35">
        <v>45553</v>
      </c>
      <c r="P39" s="35">
        <v>29709</v>
      </c>
      <c r="Q39" s="35"/>
      <c r="R39" s="35">
        <v>36333</v>
      </c>
      <c r="S39" s="36">
        <v>25719</v>
      </c>
    </row>
    <row r="40" spans="1:24" ht="14.4" customHeight="1" x14ac:dyDescent="0.2">
      <c r="A40" s="125" t="s">
        <v>65</v>
      </c>
      <c r="B40" s="181"/>
      <c r="C40" s="48">
        <v>812298</v>
      </c>
      <c r="D40" s="53">
        <v>417711</v>
      </c>
      <c r="E40" s="188">
        <v>197107</v>
      </c>
      <c r="F40" s="48">
        <v>52127</v>
      </c>
      <c r="G40" s="48">
        <v>32985</v>
      </c>
      <c r="H40" s="48"/>
      <c r="I40" s="48">
        <v>30757</v>
      </c>
      <c r="J40" s="48">
        <v>23802</v>
      </c>
      <c r="K40" s="48"/>
      <c r="L40" s="48">
        <v>649451</v>
      </c>
      <c r="M40" s="48">
        <v>308539</v>
      </c>
      <c r="N40" s="48"/>
      <c r="O40" s="48">
        <v>48949</v>
      </c>
      <c r="P40" s="48">
        <v>30852</v>
      </c>
      <c r="Q40" s="48"/>
      <c r="R40" s="48">
        <v>31014</v>
      </c>
      <c r="S40" s="53">
        <v>21533</v>
      </c>
    </row>
    <row r="41" spans="1:24" ht="14.4" customHeight="1" x14ac:dyDescent="0.2">
      <c r="A41" s="97" t="s">
        <v>63</v>
      </c>
      <c r="B41" s="182"/>
      <c r="C41" s="35">
        <v>869776</v>
      </c>
      <c r="D41" s="36">
        <v>451882</v>
      </c>
      <c r="E41" s="37">
        <v>226000</v>
      </c>
      <c r="F41" s="35">
        <v>53266</v>
      </c>
      <c r="G41" s="35">
        <v>33699</v>
      </c>
      <c r="H41" s="35"/>
      <c r="I41" s="35">
        <v>28875</v>
      </c>
      <c r="J41" s="35">
        <v>23581</v>
      </c>
      <c r="K41" s="35"/>
      <c r="L41" s="35">
        <v>709685</v>
      </c>
      <c r="M41" s="35">
        <v>341774</v>
      </c>
      <c r="N41" s="35"/>
      <c r="O41" s="35">
        <v>44653</v>
      </c>
      <c r="P41" s="35">
        <v>28861</v>
      </c>
      <c r="Q41" s="35"/>
      <c r="R41" s="35">
        <v>33297</v>
      </c>
      <c r="S41" s="36">
        <v>23967</v>
      </c>
    </row>
    <row r="42" spans="1:24" ht="14.4" customHeight="1" x14ac:dyDescent="0.2">
      <c r="A42" s="125" t="s">
        <v>85</v>
      </c>
      <c r="B42" s="181"/>
      <c r="C42" s="48">
        <v>940181</v>
      </c>
      <c r="D42" s="53">
        <v>495088</v>
      </c>
      <c r="E42" s="188">
        <v>249967</v>
      </c>
      <c r="F42" s="48">
        <v>56935</v>
      </c>
      <c r="G42" s="48">
        <v>36232</v>
      </c>
      <c r="H42" s="48"/>
      <c r="I42" s="48">
        <v>27881</v>
      </c>
      <c r="J42" s="48">
        <v>23497</v>
      </c>
      <c r="K42" s="48"/>
      <c r="L42" s="48">
        <v>768955</v>
      </c>
      <c r="M42" s="48">
        <v>375796</v>
      </c>
      <c r="N42" s="48"/>
      <c r="O42" s="48">
        <v>48788</v>
      </c>
      <c r="P42" s="48">
        <v>32219</v>
      </c>
      <c r="Q42" s="48"/>
      <c r="R42" s="48">
        <v>37621</v>
      </c>
      <c r="S42" s="53">
        <v>27343</v>
      </c>
    </row>
    <row r="43" spans="1:24" ht="14.4" customHeight="1" x14ac:dyDescent="0.2">
      <c r="A43" s="97" t="s">
        <v>66</v>
      </c>
      <c r="B43" s="182"/>
      <c r="C43" s="35">
        <v>1020547</v>
      </c>
      <c r="D43" s="36">
        <v>543062</v>
      </c>
      <c r="E43" s="37">
        <v>280152</v>
      </c>
      <c r="F43" s="35">
        <v>57123</v>
      </c>
      <c r="G43" s="35">
        <v>36560</v>
      </c>
      <c r="H43" s="35"/>
      <c r="I43" s="35">
        <v>28102</v>
      </c>
      <c r="J43" s="35">
        <v>24029</v>
      </c>
      <c r="K43" s="35"/>
      <c r="L43" s="35">
        <v>846276</v>
      </c>
      <c r="M43" s="35">
        <v>419671</v>
      </c>
      <c r="N43" s="35"/>
      <c r="O43" s="35">
        <v>51225</v>
      </c>
      <c r="P43" s="35">
        <v>34620</v>
      </c>
      <c r="Q43" s="35"/>
      <c r="R43" s="35">
        <v>37822</v>
      </c>
      <c r="S43" s="36">
        <v>28183</v>
      </c>
    </row>
    <row r="44" spans="1:24" ht="14.4" customHeight="1" x14ac:dyDescent="0.2">
      <c r="A44" s="125" t="s">
        <v>70</v>
      </c>
      <c r="B44" s="181"/>
      <c r="C44" s="48">
        <v>1080941</v>
      </c>
      <c r="D44" s="53">
        <v>613968</v>
      </c>
      <c r="E44" s="188">
        <v>289182</v>
      </c>
      <c r="F44" s="48">
        <v>61230</v>
      </c>
      <c r="G44" s="48">
        <v>42886</v>
      </c>
      <c r="H44" s="48"/>
      <c r="I44" s="48">
        <v>28587</v>
      </c>
      <c r="J44" s="48">
        <v>26569</v>
      </c>
      <c r="K44" s="48"/>
      <c r="L44" s="48">
        <v>898101</v>
      </c>
      <c r="M44" s="48">
        <v>478335</v>
      </c>
      <c r="N44" s="48"/>
      <c r="O44" s="48">
        <v>54024</v>
      </c>
      <c r="P44" s="48">
        <v>37079</v>
      </c>
      <c r="Q44" s="48"/>
      <c r="R44" s="48">
        <v>38998</v>
      </c>
      <c r="S44" s="53">
        <v>29099</v>
      </c>
    </row>
    <row r="45" spans="1:24" ht="14.4" customHeight="1" x14ac:dyDescent="0.2">
      <c r="A45" s="97" t="s">
        <v>71</v>
      </c>
      <c r="B45" s="182"/>
      <c r="C45" s="35">
        <v>1117622</v>
      </c>
      <c r="D45" s="36">
        <v>669465</v>
      </c>
      <c r="E45" s="37">
        <v>308950</v>
      </c>
      <c r="F45" s="35">
        <v>60730</v>
      </c>
      <c r="G45" s="35">
        <v>45368</v>
      </c>
      <c r="H45" s="35"/>
      <c r="I45" s="35">
        <v>30832</v>
      </c>
      <c r="J45" s="35">
        <v>32836</v>
      </c>
      <c r="K45" s="35"/>
      <c r="L45" s="35">
        <v>936670</v>
      </c>
      <c r="M45" s="35">
        <v>528364</v>
      </c>
      <c r="N45" s="35"/>
      <c r="O45" s="35">
        <v>51070</v>
      </c>
      <c r="P45" s="35">
        <v>34353</v>
      </c>
      <c r="Q45" s="35"/>
      <c r="R45" s="35">
        <v>38320</v>
      </c>
      <c r="S45" s="36">
        <v>28544</v>
      </c>
    </row>
    <row r="46" spans="1:24" ht="14.4" customHeight="1" x14ac:dyDescent="0.2">
      <c r="A46" s="125" t="s">
        <v>72</v>
      </c>
      <c r="B46" s="181"/>
      <c r="C46" s="48">
        <v>1057689</v>
      </c>
      <c r="D46" s="53">
        <v>641027</v>
      </c>
      <c r="E46" s="188">
        <v>301360</v>
      </c>
      <c r="F46" s="48">
        <v>55166</v>
      </c>
      <c r="G46" s="48">
        <v>41910</v>
      </c>
      <c r="H46" s="48"/>
      <c r="I46" s="48">
        <v>26760</v>
      </c>
      <c r="J46" s="48">
        <v>30447</v>
      </c>
      <c r="K46" s="48"/>
      <c r="L46" s="48">
        <v>895229</v>
      </c>
      <c r="M46" s="48">
        <v>511725</v>
      </c>
      <c r="N46" s="48"/>
      <c r="O46" s="48">
        <v>45338</v>
      </c>
      <c r="P46" s="48">
        <v>30095</v>
      </c>
      <c r="Q46" s="48"/>
      <c r="R46" s="48">
        <v>35196</v>
      </c>
      <c r="S46" s="53">
        <v>26849</v>
      </c>
    </row>
    <row r="47" spans="1:24" ht="14.4" customHeight="1" x14ac:dyDescent="0.2">
      <c r="A47" s="97" t="s">
        <v>73</v>
      </c>
      <c r="B47" s="182"/>
      <c r="C47" s="35">
        <v>733584</v>
      </c>
      <c r="D47" s="36">
        <v>406725</v>
      </c>
      <c r="E47" s="37">
        <v>233314</v>
      </c>
      <c r="F47" s="35">
        <v>32644</v>
      </c>
      <c r="G47" s="35">
        <v>24501</v>
      </c>
      <c r="H47" s="35"/>
      <c r="I47" s="35">
        <v>17019</v>
      </c>
      <c r="J47" s="35">
        <v>18553</v>
      </c>
      <c r="K47" s="35"/>
      <c r="L47" s="35">
        <v>639065</v>
      </c>
      <c r="M47" s="35">
        <v>331383</v>
      </c>
      <c r="N47" s="35"/>
      <c r="O47" s="35">
        <v>23306</v>
      </c>
      <c r="P47" s="35">
        <v>15692</v>
      </c>
      <c r="Q47" s="35"/>
      <c r="R47" s="35">
        <v>21549</v>
      </c>
      <c r="S47" s="36">
        <v>16595</v>
      </c>
    </row>
    <row r="48" spans="1:24" ht="14.4" customHeight="1" x14ac:dyDescent="0.2">
      <c r="A48" s="125" t="s">
        <v>74</v>
      </c>
      <c r="B48" s="181">
        <v>2010</v>
      </c>
      <c r="C48" s="48">
        <v>949118</v>
      </c>
      <c r="D48" s="48">
        <v>528401</v>
      </c>
      <c r="E48" s="188">
        <v>297894</v>
      </c>
      <c r="F48" s="48">
        <v>43041</v>
      </c>
      <c r="G48" s="48">
        <v>33171</v>
      </c>
      <c r="H48" s="48"/>
      <c r="I48" s="48">
        <v>19909</v>
      </c>
      <c r="J48" s="48">
        <v>21368</v>
      </c>
      <c r="K48" s="48"/>
      <c r="L48" s="48">
        <v>824095</v>
      </c>
      <c r="M48" s="48">
        <v>427517</v>
      </c>
      <c r="N48" s="48"/>
      <c r="O48" s="48">
        <v>33942</v>
      </c>
      <c r="P48" s="48">
        <v>24099</v>
      </c>
      <c r="Q48" s="48"/>
      <c r="R48" s="48">
        <v>28131</v>
      </c>
      <c r="S48" s="53">
        <v>22247</v>
      </c>
    </row>
    <row r="49" spans="1:24" ht="14.4" customHeight="1" x14ac:dyDescent="0.2">
      <c r="A49" s="105" t="s">
        <v>84</v>
      </c>
      <c r="B49" s="184">
        <v>2011</v>
      </c>
      <c r="C49" s="88">
        <v>902028</v>
      </c>
      <c r="D49" s="90">
        <v>513386</v>
      </c>
      <c r="E49" s="89">
        <v>275695</v>
      </c>
      <c r="F49" s="88">
        <v>41717</v>
      </c>
      <c r="G49" s="88">
        <v>32014</v>
      </c>
      <c r="H49" s="88"/>
      <c r="I49" s="88">
        <v>18946</v>
      </c>
      <c r="J49" s="88">
        <v>20665</v>
      </c>
      <c r="K49" s="88"/>
      <c r="L49" s="88">
        <v>780694</v>
      </c>
      <c r="M49" s="88">
        <v>417176</v>
      </c>
      <c r="N49" s="88"/>
      <c r="O49" s="88">
        <v>33362</v>
      </c>
      <c r="P49" s="88">
        <v>22798</v>
      </c>
      <c r="Q49" s="88"/>
      <c r="R49" s="88">
        <v>27309</v>
      </c>
      <c r="S49" s="90">
        <v>20734</v>
      </c>
    </row>
    <row r="50" spans="1:24" s="16" customFormat="1" ht="14.4" customHeight="1" x14ac:dyDescent="0.2">
      <c r="A50" s="232" t="s">
        <v>86</v>
      </c>
      <c r="B50" s="71">
        <v>2012</v>
      </c>
      <c r="C50" s="25">
        <v>978523</v>
      </c>
      <c r="D50" s="26">
        <v>538278</v>
      </c>
      <c r="E50" s="188">
        <v>322209</v>
      </c>
      <c r="F50" s="48">
        <v>38989</v>
      </c>
      <c r="G50" s="25">
        <v>28418</v>
      </c>
      <c r="H50" s="48"/>
      <c r="I50" s="25">
        <v>18583</v>
      </c>
      <c r="J50" s="25">
        <v>20152</v>
      </c>
      <c r="K50" s="48"/>
      <c r="L50" s="25">
        <v>860793</v>
      </c>
      <c r="M50" s="25">
        <v>448102</v>
      </c>
      <c r="N50" s="48"/>
      <c r="O50" s="25">
        <v>32484</v>
      </c>
      <c r="P50" s="25">
        <v>21974</v>
      </c>
      <c r="Q50" s="48"/>
      <c r="R50" s="25">
        <v>27674</v>
      </c>
      <c r="S50" s="26">
        <v>19632</v>
      </c>
      <c r="W50"/>
      <c r="X50"/>
    </row>
    <row r="51" spans="1:24" ht="14.4" customHeight="1" x14ac:dyDescent="0.2">
      <c r="A51" s="105" t="s">
        <v>92</v>
      </c>
      <c r="B51" s="102">
        <v>2013</v>
      </c>
      <c r="C51" s="33">
        <v>958503</v>
      </c>
      <c r="D51" s="34">
        <v>532851</v>
      </c>
      <c r="E51" s="89">
        <v>309015</v>
      </c>
      <c r="F51" s="88">
        <v>32866</v>
      </c>
      <c r="G51" s="33">
        <v>24577</v>
      </c>
      <c r="H51" s="88"/>
      <c r="I51" s="33">
        <v>17508</v>
      </c>
      <c r="J51" s="33">
        <v>19907</v>
      </c>
      <c r="K51" s="88"/>
      <c r="L51" s="33">
        <v>851841</v>
      </c>
      <c r="M51" s="33">
        <v>448879</v>
      </c>
      <c r="N51" s="88"/>
      <c r="O51" s="33">
        <v>28720</v>
      </c>
      <c r="P51" s="33">
        <v>19390</v>
      </c>
      <c r="Q51" s="88"/>
      <c r="R51" s="33">
        <v>27568</v>
      </c>
      <c r="S51" s="34">
        <v>20099</v>
      </c>
    </row>
    <row r="52" spans="1:24" ht="14.4" customHeight="1" x14ac:dyDescent="0.2">
      <c r="A52" s="125" t="s">
        <v>93</v>
      </c>
      <c r="B52" s="71">
        <v>2014</v>
      </c>
      <c r="C52" s="25">
        <v>975508</v>
      </c>
      <c r="D52" s="26">
        <v>553149</v>
      </c>
      <c r="E52" s="188">
        <v>317289</v>
      </c>
      <c r="F52" s="48">
        <v>29260</v>
      </c>
      <c r="G52" s="25">
        <v>23232</v>
      </c>
      <c r="H52" s="48"/>
      <c r="I52" s="25">
        <v>17911</v>
      </c>
      <c r="J52" s="25">
        <v>20327</v>
      </c>
      <c r="K52" s="48"/>
      <c r="L52" s="25">
        <v>869473</v>
      </c>
      <c r="M52" s="25">
        <v>468556</v>
      </c>
      <c r="N52" s="48"/>
      <c r="O52" s="25">
        <v>28593</v>
      </c>
      <c r="P52" s="25">
        <v>19210</v>
      </c>
      <c r="Q52" s="48"/>
      <c r="R52" s="25">
        <v>30271</v>
      </c>
      <c r="S52" s="26">
        <v>21824</v>
      </c>
    </row>
    <row r="53" spans="1:24" s="16" customFormat="1" ht="14.4" customHeight="1" x14ac:dyDescent="0.2">
      <c r="A53" s="105" t="s">
        <v>94</v>
      </c>
      <c r="B53" s="102">
        <v>2015</v>
      </c>
      <c r="C53" s="33">
        <v>953570</v>
      </c>
      <c r="D53" s="33">
        <v>555179</v>
      </c>
      <c r="E53" s="206">
        <v>302466</v>
      </c>
      <c r="F53" s="99">
        <v>28378</v>
      </c>
      <c r="G53" s="99">
        <v>23595</v>
      </c>
      <c r="H53" s="99"/>
      <c r="I53" s="99">
        <v>17839</v>
      </c>
      <c r="J53" s="99">
        <v>20432</v>
      </c>
      <c r="K53" s="99"/>
      <c r="L53" s="99">
        <v>849252</v>
      </c>
      <c r="M53" s="99">
        <v>469392</v>
      </c>
      <c r="N53" s="99"/>
      <c r="O53" s="99">
        <v>27155</v>
      </c>
      <c r="P53" s="99">
        <v>18989</v>
      </c>
      <c r="Q53" s="99"/>
      <c r="R53" s="99">
        <v>30946</v>
      </c>
      <c r="S53" s="207">
        <v>22771</v>
      </c>
      <c r="W53"/>
      <c r="X53"/>
    </row>
    <row r="54" spans="1:24" ht="14.4" customHeight="1" x14ac:dyDescent="0.2">
      <c r="A54" s="125" t="s">
        <v>95</v>
      </c>
      <c r="B54" s="71">
        <v>2016</v>
      </c>
      <c r="C54" s="25">
        <v>960888</v>
      </c>
      <c r="D54" s="25">
        <v>543372</v>
      </c>
      <c r="E54" s="208">
        <v>306641</v>
      </c>
      <c r="F54" s="209">
        <v>26758</v>
      </c>
      <c r="G54" s="209">
        <v>21842</v>
      </c>
      <c r="H54" s="209"/>
      <c r="I54" s="209">
        <v>16333</v>
      </c>
      <c r="J54" s="209">
        <v>18317</v>
      </c>
      <c r="K54" s="209"/>
      <c r="L54" s="209">
        <v>860549</v>
      </c>
      <c r="M54" s="209">
        <v>463933</v>
      </c>
      <c r="N54" s="209"/>
      <c r="O54" s="209">
        <v>25810</v>
      </c>
      <c r="P54" s="209">
        <v>16596</v>
      </c>
      <c r="Q54" s="209"/>
      <c r="R54" s="209">
        <v>31438</v>
      </c>
      <c r="S54" s="210">
        <v>22684</v>
      </c>
    </row>
    <row r="55" spans="1:24" ht="14.4" customHeight="1" x14ac:dyDescent="0.2">
      <c r="A55" s="97" t="s">
        <v>99</v>
      </c>
      <c r="B55" s="102">
        <v>2017</v>
      </c>
      <c r="C55" s="42">
        <v>1019993</v>
      </c>
      <c r="D55" s="42">
        <v>576934</v>
      </c>
      <c r="E55" s="206">
        <v>317070</v>
      </c>
      <c r="F55" s="99">
        <v>31542</v>
      </c>
      <c r="G55" s="99">
        <v>25012</v>
      </c>
      <c r="H55" s="99"/>
      <c r="I55" s="99">
        <v>16865</v>
      </c>
      <c r="J55" s="99">
        <v>18654</v>
      </c>
      <c r="K55" s="99"/>
      <c r="L55" s="99">
        <v>910481</v>
      </c>
      <c r="M55" s="99">
        <v>490310</v>
      </c>
      <c r="N55" s="99"/>
      <c r="O55" s="99">
        <v>27629</v>
      </c>
      <c r="P55" s="99">
        <v>18304</v>
      </c>
      <c r="Q55" s="99"/>
      <c r="R55" s="99">
        <v>33476</v>
      </c>
      <c r="S55" s="207">
        <v>24655</v>
      </c>
    </row>
    <row r="56" spans="1:24" ht="14.4" customHeight="1" x14ac:dyDescent="0.2">
      <c r="A56" s="232" t="s">
        <v>100</v>
      </c>
      <c r="B56" s="233">
        <v>2018</v>
      </c>
      <c r="C56" s="85">
        <v>1051429.969</v>
      </c>
      <c r="D56" s="85">
        <v>606695.83499999996</v>
      </c>
      <c r="E56" s="86">
        <v>316589.5</v>
      </c>
      <c r="F56" s="85">
        <v>31545.002</v>
      </c>
      <c r="G56" s="85">
        <v>25839.113000000001</v>
      </c>
      <c r="H56" s="85"/>
      <c r="I56" s="85">
        <v>18051.258000000002</v>
      </c>
      <c r="J56" s="85">
        <v>20987.113000000001</v>
      </c>
      <c r="K56" s="85"/>
      <c r="L56" s="85">
        <v>941442.02500000002</v>
      </c>
      <c r="M56" s="85">
        <v>516579.14799999999</v>
      </c>
      <c r="N56" s="85"/>
      <c r="O56" s="85">
        <v>24597.309000000001</v>
      </c>
      <c r="P56" s="85">
        <v>16119.32</v>
      </c>
      <c r="Q56" s="85"/>
      <c r="R56" s="85">
        <v>35794.375</v>
      </c>
      <c r="S56" s="87">
        <v>27171.141</v>
      </c>
    </row>
    <row r="57" spans="1:24" ht="14.4" customHeight="1" x14ac:dyDescent="0.2">
      <c r="A57" s="105" t="s">
        <v>101</v>
      </c>
      <c r="B57" s="107">
        <v>2019</v>
      </c>
      <c r="C57" s="103">
        <v>1000279.876</v>
      </c>
      <c r="D57" s="103">
        <v>588006.00399999996</v>
      </c>
      <c r="E57" s="110">
        <v>311502.00199999998</v>
      </c>
      <c r="F57" s="103">
        <v>28892.276000000002</v>
      </c>
      <c r="G57" s="103">
        <v>24154.066999999999</v>
      </c>
      <c r="H57" s="103"/>
      <c r="I57" s="103">
        <v>17070.63</v>
      </c>
      <c r="J57" s="103">
        <v>20082.521000000001</v>
      </c>
      <c r="K57" s="103"/>
      <c r="L57" s="103">
        <v>895933.41599999997</v>
      </c>
      <c r="M57" s="103">
        <v>501754.4</v>
      </c>
      <c r="N57" s="103"/>
      <c r="O57" s="103">
        <v>23105.728999999999</v>
      </c>
      <c r="P57" s="103">
        <v>14873.380999999999</v>
      </c>
      <c r="Q57" s="103"/>
      <c r="R57" s="103">
        <v>34686.425000000003</v>
      </c>
      <c r="S57" s="111">
        <v>26800.758999999998</v>
      </c>
    </row>
    <row r="58" spans="1:24" ht="14.4" customHeight="1" x14ac:dyDescent="0.2">
      <c r="A58" s="125" t="s">
        <v>103</v>
      </c>
      <c r="B58" s="220">
        <v>2020</v>
      </c>
      <c r="C58" s="85">
        <v>821467.05700000003</v>
      </c>
      <c r="D58" s="85">
        <v>495104.56200000003</v>
      </c>
      <c r="E58" s="86">
        <v>264450.19400000008</v>
      </c>
      <c r="F58" s="85">
        <v>26164.542999999998</v>
      </c>
      <c r="G58" s="85">
        <v>21754.755000000001</v>
      </c>
      <c r="H58" s="85"/>
      <c r="I58" s="85">
        <v>14353.938999999997</v>
      </c>
      <c r="J58" s="85">
        <v>17202.54</v>
      </c>
      <c r="K58" s="85"/>
      <c r="L58" s="85">
        <v>734824.04999999993</v>
      </c>
      <c r="M58" s="85">
        <v>422624.50099999999</v>
      </c>
      <c r="N58" s="85"/>
      <c r="O58" s="85">
        <v>18788.514999999999</v>
      </c>
      <c r="P58" s="85">
        <v>12005.253000000001</v>
      </c>
      <c r="Q58" s="85"/>
      <c r="R58" s="85">
        <v>27336.01</v>
      </c>
      <c r="S58" s="87">
        <v>21517.512999999999</v>
      </c>
    </row>
    <row r="59" spans="1:24" ht="14.4" customHeight="1" x14ac:dyDescent="0.2">
      <c r="A59" s="97" t="s">
        <v>106</v>
      </c>
      <c r="B59" s="107">
        <v>2021</v>
      </c>
      <c r="C59" s="109">
        <v>905134.196</v>
      </c>
      <c r="D59" s="109">
        <v>571371.69200000004</v>
      </c>
      <c r="E59" s="117">
        <v>287981.62299999996</v>
      </c>
      <c r="F59" s="109">
        <v>31484.991000000002</v>
      </c>
      <c r="G59" s="109">
        <v>27039.156000000003</v>
      </c>
      <c r="H59" s="109"/>
      <c r="I59" s="109">
        <v>17592.726999999999</v>
      </c>
      <c r="J59" s="109">
        <v>21021.717000000001</v>
      </c>
      <c r="K59" s="109"/>
      <c r="L59" s="109">
        <v>799172.6869999998</v>
      </c>
      <c r="M59" s="109">
        <v>480024.59800000006</v>
      </c>
      <c r="N59" s="109"/>
      <c r="O59" s="109">
        <v>22960.585999999999</v>
      </c>
      <c r="P59" s="109">
        <v>15475.5</v>
      </c>
      <c r="Q59" s="109"/>
      <c r="R59" s="109">
        <v>33922.108</v>
      </c>
      <c r="S59" s="112">
        <v>27808.471000000001</v>
      </c>
    </row>
    <row r="60" spans="1:24" ht="14.4" customHeight="1" x14ac:dyDescent="0.2">
      <c r="A60" s="125" t="s">
        <v>109</v>
      </c>
      <c r="B60" s="220">
        <v>2022</v>
      </c>
      <c r="C60" s="85">
        <v>875225.61100000003</v>
      </c>
      <c r="D60" s="85">
        <v>607312.88900000008</v>
      </c>
      <c r="E60" s="86">
        <v>283886.72200000001</v>
      </c>
      <c r="F60" s="85">
        <v>29856.595000000001</v>
      </c>
      <c r="G60" s="85">
        <v>28168.976000000002</v>
      </c>
      <c r="H60" s="85"/>
      <c r="I60" s="85">
        <v>16793.231</v>
      </c>
      <c r="J60" s="85">
        <v>21287.956999999999</v>
      </c>
      <c r="K60" s="85"/>
      <c r="L60" s="85">
        <v>771023.18299999996</v>
      </c>
      <c r="M60" s="85">
        <v>511600.788</v>
      </c>
      <c r="N60" s="85"/>
      <c r="O60" s="85">
        <v>21885.793000000005</v>
      </c>
      <c r="P60" s="85">
        <v>16162.981</v>
      </c>
      <c r="Q60" s="85"/>
      <c r="R60" s="85">
        <v>35666.809000000001</v>
      </c>
      <c r="S60" s="87">
        <v>30092.186999999998</v>
      </c>
    </row>
    <row r="61" spans="1:24" ht="14.4" customHeight="1" x14ac:dyDescent="0.2">
      <c r="A61" s="105" t="s">
        <v>115</v>
      </c>
      <c r="B61" s="284">
        <v>2023</v>
      </c>
      <c r="C61" s="103">
        <v>944994.37099999981</v>
      </c>
      <c r="D61" s="103">
        <v>676323.19999999984</v>
      </c>
      <c r="E61" s="110">
        <v>297012.386</v>
      </c>
      <c r="F61" s="103">
        <v>28163.402999999995</v>
      </c>
      <c r="G61" s="103">
        <v>27766.351999999999</v>
      </c>
      <c r="H61" s="103"/>
      <c r="I61" s="103">
        <v>15784.545999999997</v>
      </c>
      <c r="J61" s="103">
        <v>20628.977000000003</v>
      </c>
      <c r="K61" s="103"/>
      <c r="L61" s="103">
        <v>843231.78599999996</v>
      </c>
      <c r="M61" s="103">
        <v>581542.99600000004</v>
      </c>
      <c r="N61" s="103"/>
      <c r="O61" s="103">
        <v>21676.207999999999</v>
      </c>
      <c r="P61" s="103">
        <v>16653.026999999998</v>
      </c>
      <c r="Q61" s="103"/>
      <c r="R61" s="103">
        <v>36138.428</v>
      </c>
      <c r="S61" s="111">
        <v>29731.848000000002</v>
      </c>
      <c r="T61" s="100"/>
    </row>
    <row r="62" spans="1:24" ht="14.4" customHeight="1" x14ac:dyDescent="0.2">
      <c r="A62" s="125" t="s">
        <v>119</v>
      </c>
      <c r="B62" s="220">
        <v>2024</v>
      </c>
      <c r="C62" s="186">
        <f>'アルミ(月別集計)'!C30</f>
        <v>890005.58000000007</v>
      </c>
      <c r="D62" s="186">
        <f>'アルミ(月別集計)'!D30</f>
        <v>653212.40800000005</v>
      </c>
      <c r="E62" s="224">
        <f>'アルミ(月別集計)'!E30</f>
        <v>278422.27900000004</v>
      </c>
      <c r="F62" s="186">
        <f>'アルミ(月別集計)'!F30</f>
        <v>26338.595999999998</v>
      </c>
      <c r="G62" s="186">
        <f>'アルミ(月別集計)'!G30</f>
        <v>26734.922000000002</v>
      </c>
      <c r="H62" s="186">
        <f>'アルミ(月別集計)'!H30</f>
        <v>0</v>
      </c>
      <c r="I62" s="186">
        <f>'アルミ(月別集計)'!I30</f>
        <v>15121.263000000001</v>
      </c>
      <c r="J62" s="186">
        <f>'アルミ(月別集計)'!J30</f>
        <v>20079.781999999999</v>
      </c>
      <c r="K62" s="186">
        <f>'アルミ(月別集計)'!K30</f>
        <v>0</v>
      </c>
      <c r="L62" s="186">
        <f>'アルミ(月別集計)'!L30</f>
        <v>801812.14000000013</v>
      </c>
      <c r="M62" s="186">
        <f>'アルミ(月別集計)'!M30</f>
        <v>565944.37400000007</v>
      </c>
      <c r="N62" s="186">
        <f>'アルミ(月別集計)'!N30</f>
        <v>0</v>
      </c>
      <c r="O62" s="186">
        <f>'アルミ(月別集計)'!O30</f>
        <v>20257.589</v>
      </c>
      <c r="P62" s="186">
        <f>'アルミ(月別集計)'!P30</f>
        <v>16330.520999999999</v>
      </c>
      <c r="Q62" s="186">
        <f>'アルミ(月別集計)'!Q30</f>
        <v>0</v>
      </c>
      <c r="R62" s="186">
        <f>'アルミ(月別集計)'!R30</f>
        <v>26475.991999999998</v>
      </c>
      <c r="S62" s="186">
        <f>'アルミ(月別集計)'!S30</f>
        <v>24122.808999999997</v>
      </c>
      <c r="T62" s="100"/>
    </row>
    <row r="63" spans="1:24" ht="14.4" customHeight="1" x14ac:dyDescent="0.2">
      <c r="A63" s="108" t="s">
        <v>120</v>
      </c>
      <c r="B63" s="351">
        <v>2025</v>
      </c>
      <c r="C63" s="352">
        <f>'アルミ(月別集計)'!C46</f>
        <v>580591.90299999993</v>
      </c>
      <c r="D63" s="352">
        <f>'アルミ(月別集計)'!D46</f>
        <v>443485.84299999999</v>
      </c>
      <c r="E63" s="354">
        <f>'アルミ(月別集計)'!E46</f>
        <v>181170.96299999999</v>
      </c>
      <c r="F63" s="353">
        <f>'アルミ(月別集計)'!F46</f>
        <v>16988.697000000004</v>
      </c>
      <c r="G63" s="352">
        <f>'アルミ(月別集計)'!G46</f>
        <v>18024.992999999999</v>
      </c>
      <c r="H63" s="352">
        <f>'アルミ(月別集計)'!H46</f>
        <v>0</v>
      </c>
      <c r="I63" s="352">
        <f>'アルミ(月別集計)'!I46</f>
        <v>9203.8419999999987</v>
      </c>
      <c r="J63" s="352">
        <f>'アルミ(月別集計)'!J46</f>
        <v>13150.543</v>
      </c>
      <c r="K63" s="352">
        <f>'アルミ(月別集計)'!K46</f>
        <v>0</v>
      </c>
      <c r="L63" s="352">
        <f>'アルミ(月別集計)'!L46</f>
        <v>523127.38500000001</v>
      </c>
      <c r="M63" s="352">
        <f>'アルミ(月別集計)'!M46</f>
        <v>384196.64999999997</v>
      </c>
      <c r="N63" s="352">
        <f>'アルミ(月別集計)'!N46</f>
        <v>0</v>
      </c>
      <c r="O63" s="352">
        <f>'アルミ(月別集計)'!O46</f>
        <v>13302.593000000001</v>
      </c>
      <c r="P63" s="352">
        <f>'アルミ(月別集計)'!P46</f>
        <v>11007.272000000001</v>
      </c>
      <c r="Q63" s="352">
        <f>'アルミ(月別集計)'!Q46</f>
        <v>0</v>
      </c>
      <c r="R63" s="352">
        <f>'アルミ(月別集計)'!R46</f>
        <v>17969.385999999999</v>
      </c>
      <c r="S63" s="352">
        <f>'アルミ(月別集計)'!S46</f>
        <v>17106.384999999998</v>
      </c>
      <c r="T63" s="100"/>
    </row>
    <row r="64" spans="1:24" ht="14.4" customHeight="1" x14ac:dyDescent="0.2">
      <c r="A64" s="194"/>
      <c r="B64" t="s">
        <v>80</v>
      </c>
    </row>
    <row r="65" spans="1:19" x14ac:dyDescent="0.2">
      <c r="A65" s="194"/>
    </row>
    <row r="74" spans="1:19" x14ac:dyDescent="0.2">
      <c r="A74" s="194"/>
    </row>
    <row r="76" spans="1:19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</row>
    <row r="78" spans="1:19" x14ac:dyDescent="0.2">
      <c r="C78" s="2"/>
      <c r="D78" s="2"/>
      <c r="E78" s="2"/>
      <c r="F78" s="2"/>
      <c r="G78" s="2"/>
      <c r="I78" s="2"/>
      <c r="J78" s="2"/>
      <c r="L78" s="2"/>
      <c r="M78" s="2"/>
      <c r="O78" s="2"/>
      <c r="P78" s="2"/>
      <c r="R78" s="2"/>
      <c r="S78" s="2"/>
    </row>
  </sheetData>
  <phoneticPr fontId="2"/>
  <printOptions horizontalCentered="1" verticalCentered="1"/>
  <pageMargins left="0.23622047244094491" right="0.23622047244094491" top="0" bottom="0" header="0.31496062992125984" footer="0.31496062992125984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40B5-94E5-4F76-B2BB-FDD70D55718A}">
  <sheetPr codeName="Sheet7">
    <pageSetUpPr fitToPage="1"/>
  </sheetPr>
  <dimension ref="A1:AB62"/>
  <sheetViews>
    <sheetView view="pageBreakPreview" topLeftCell="A3" zoomScale="60" zoomScaleNormal="70" workbookViewId="0">
      <selection activeCell="B63" sqref="B63"/>
    </sheetView>
  </sheetViews>
  <sheetFormatPr defaultRowHeight="13.2" x14ac:dyDescent="0.2"/>
  <sheetData>
    <row r="1" spans="1:24" ht="16.2" x14ac:dyDescent="0.2">
      <c r="A1" s="1" t="s">
        <v>33</v>
      </c>
    </row>
    <row r="2" spans="1:24" x14ac:dyDescent="0.2">
      <c r="N2" t="s">
        <v>83</v>
      </c>
      <c r="W2" s="16"/>
      <c r="X2" s="16"/>
    </row>
    <row r="3" spans="1:24" x14ac:dyDescent="0.2">
      <c r="A3" t="s">
        <v>75</v>
      </c>
      <c r="N3" t="s">
        <v>90</v>
      </c>
    </row>
    <row r="4" spans="1:24" x14ac:dyDescent="0.2">
      <c r="A4" s="126"/>
      <c r="B4" s="77"/>
      <c r="C4" s="77" t="s">
        <v>19</v>
      </c>
      <c r="D4" s="78"/>
      <c r="E4" s="79" t="s">
        <v>20</v>
      </c>
      <c r="F4" s="77" t="s">
        <v>116</v>
      </c>
      <c r="G4" s="77"/>
      <c r="H4" s="77"/>
      <c r="I4" s="77" t="s">
        <v>25</v>
      </c>
      <c r="J4" s="77"/>
      <c r="K4" s="77"/>
      <c r="L4" s="77" t="s">
        <v>26</v>
      </c>
      <c r="M4" s="77"/>
      <c r="N4" s="77"/>
      <c r="O4" s="77" t="s">
        <v>27</v>
      </c>
      <c r="P4" s="77"/>
      <c r="Q4" s="77"/>
      <c r="R4" s="77" t="s">
        <v>28</v>
      </c>
      <c r="S4" s="78"/>
    </row>
    <row r="5" spans="1:24" x14ac:dyDescent="0.2">
      <c r="A5" s="127"/>
      <c r="B5" s="5"/>
      <c r="C5" s="128" t="s">
        <v>78</v>
      </c>
      <c r="D5" s="129" t="s">
        <v>18</v>
      </c>
      <c r="E5" s="130" t="s">
        <v>78</v>
      </c>
      <c r="F5" s="128" t="s">
        <v>78</v>
      </c>
      <c r="G5" s="128" t="s">
        <v>18</v>
      </c>
      <c r="H5" s="128"/>
      <c r="I5" s="128" t="s">
        <v>78</v>
      </c>
      <c r="J5" s="128" t="s">
        <v>18</v>
      </c>
      <c r="K5" s="128" t="s">
        <v>79</v>
      </c>
      <c r="L5" s="128" t="s">
        <v>78</v>
      </c>
      <c r="M5" s="128" t="s">
        <v>23</v>
      </c>
      <c r="N5" s="128" t="s">
        <v>79</v>
      </c>
      <c r="O5" s="128" t="s">
        <v>78</v>
      </c>
      <c r="P5" s="128" t="s">
        <v>23</v>
      </c>
      <c r="Q5" s="128"/>
      <c r="R5" s="128" t="s">
        <v>78</v>
      </c>
      <c r="S5" s="129" t="s">
        <v>23</v>
      </c>
      <c r="W5" s="16"/>
      <c r="X5" s="16"/>
    </row>
    <row r="6" spans="1:24" ht="14.4" customHeight="1" x14ac:dyDescent="0.2">
      <c r="A6" s="232" t="s">
        <v>2</v>
      </c>
      <c r="B6" s="71"/>
      <c r="C6" s="48">
        <v>37305</v>
      </c>
      <c r="D6" s="53">
        <v>39027</v>
      </c>
      <c r="E6" s="188">
        <v>16401</v>
      </c>
      <c r="F6" s="48">
        <v>1514</v>
      </c>
      <c r="G6" s="48">
        <v>1248</v>
      </c>
      <c r="H6" s="48"/>
      <c r="I6" s="48">
        <v>3080</v>
      </c>
      <c r="J6" s="48">
        <v>6362</v>
      </c>
      <c r="K6" s="48"/>
      <c r="L6" s="48">
        <v>17693</v>
      </c>
      <c r="M6" s="48">
        <v>23559</v>
      </c>
      <c r="N6" s="48"/>
      <c r="O6" s="48">
        <v>4140</v>
      </c>
      <c r="P6" s="48">
        <v>2573</v>
      </c>
      <c r="Q6" s="48"/>
      <c r="R6" s="48">
        <v>10878</v>
      </c>
      <c r="S6" s="53">
        <v>5282</v>
      </c>
    </row>
    <row r="7" spans="1:24" ht="14.4" customHeight="1" x14ac:dyDescent="0.2">
      <c r="A7" s="97" t="s">
        <v>3</v>
      </c>
      <c r="B7" s="180"/>
      <c r="C7" s="35">
        <v>32871</v>
      </c>
      <c r="D7" s="36">
        <v>35248</v>
      </c>
      <c r="E7" s="37">
        <v>12550</v>
      </c>
      <c r="F7" s="47">
        <v>1469</v>
      </c>
      <c r="G7" s="35">
        <v>1007</v>
      </c>
      <c r="H7" s="35"/>
      <c r="I7" s="35">
        <v>2478</v>
      </c>
      <c r="J7" s="35">
        <v>4452</v>
      </c>
      <c r="K7" s="35"/>
      <c r="L7" s="35">
        <v>17647</v>
      </c>
      <c r="M7" s="35">
        <v>23979</v>
      </c>
      <c r="N7" s="35"/>
      <c r="O7" s="35">
        <v>3396</v>
      </c>
      <c r="P7" s="35">
        <v>1985</v>
      </c>
      <c r="Q7" s="35"/>
      <c r="R7" s="35">
        <v>7877</v>
      </c>
      <c r="S7" s="36">
        <v>3825</v>
      </c>
    </row>
    <row r="8" spans="1:24" ht="14.4" customHeight="1" x14ac:dyDescent="0.2">
      <c r="A8" s="232" t="s">
        <v>65</v>
      </c>
      <c r="B8" s="216"/>
      <c r="C8" s="48">
        <v>34519</v>
      </c>
      <c r="D8" s="53">
        <v>38968</v>
      </c>
      <c r="E8" s="188">
        <v>12704</v>
      </c>
      <c r="F8" s="48" t="s">
        <v>62</v>
      </c>
      <c r="G8" s="48" t="s">
        <v>76</v>
      </c>
      <c r="H8" s="48"/>
      <c r="I8" s="48" t="s">
        <v>62</v>
      </c>
      <c r="J8" s="48" t="s">
        <v>76</v>
      </c>
      <c r="K8" s="48"/>
      <c r="L8" s="48">
        <v>19156</v>
      </c>
      <c r="M8" s="48">
        <v>27549</v>
      </c>
      <c r="N8" s="48"/>
      <c r="O8" s="48" t="s">
        <v>62</v>
      </c>
      <c r="P8" s="48" t="s">
        <v>76</v>
      </c>
      <c r="Q8" s="48"/>
      <c r="R8" s="48" t="s">
        <v>62</v>
      </c>
      <c r="S8" s="53" t="s">
        <v>76</v>
      </c>
    </row>
    <row r="9" spans="1:24" ht="14.4" customHeight="1" x14ac:dyDescent="0.2">
      <c r="A9" s="97" t="s">
        <v>63</v>
      </c>
      <c r="B9" s="182"/>
      <c r="C9" s="35">
        <v>35379</v>
      </c>
      <c r="D9" s="36">
        <v>42488</v>
      </c>
      <c r="E9" s="37">
        <v>13440</v>
      </c>
      <c r="F9" s="47" t="s">
        <v>62</v>
      </c>
      <c r="G9" s="35" t="s">
        <v>76</v>
      </c>
      <c r="H9" s="35"/>
      <c r="I9" s="35" t="s">
        <v>62</v>
      </c>
      <c r="J9" s="35" t="s">
        <v>76</v>
      </c>
      <c r="K9" s="35"/>
      <c r="L9" s="35">
        <v>20263</v>
      </c>
      <c r="M9" s="35">
        <v>31347</v>
      </c>
      <c r="N9" s="35"/>
      <c r="O9" s="35" t="s">
        <v>62</v>
      </c>
      <c r="P9" s="35" t="s">
        <v>76</v>
      </c>
      <c r="Q9" s="35"/>
      <c r="R9" s="35" t="s">
        <v>62</v>
      </c>
      <c r="S9" s="36" t="s">
        <v>76</v>
      </c>
    </row>
    <row r="10" spans="1:24" ht="14.4" customHeight="1" x14ac:dyDescent="0.2">
      <c r="A10" s="232" t="s">
        <v>85</v>
      </c>
      <c r="B10" s="181"/>
      <c r="C10" s="48">
        <v>36217</v>
      </c>
      <c r="D10" s="53">
        <v>44597</v>
      </c>
      <c r="E10" s="188">
        <v>14367</v>
      </c>
      <c r="F10" s="48" t="s">
        <v>62</v>
      </c>
      <c r="G10" s="48" t="s">
        <v>76</v>
      </c>
      <c r="H10" s="48"/>
      <c r="I10" s="48" t="s">
        <v>62</v>
      </c>
      <c r="J10" s="48" t="s">
        <v>76</v>
      </c>
      <c r="K10" s="48"/>
      <c r="L10" s="48">
        <v>20921</v>
      </c>
      <c r="M10" s="48">
        <v>33371</v>
      </c>
      <c r="N10" s="48"/>
      <c r="O10" s="48" t="s">
        <v>62</v>
      </c>
      <c r="P10" s="48" t="s">
        <v>76</v>
      </c>
      <c r="Q10" s="48"/>
      <c r="R10" s="48" t="s">
        <v>62</v>
      </c>
      <c r="S10" s="53" t="s">
        <v>76</v>
      </c>
    </row>
    <row r="11" spans="1:24" ht="14.4" customHeight="1" x14ac:dyDescent="0.2">
      <c r="A11" s="97" t="s">
        <v>66</v>
      </c>
      <c r="B11" s="182"/>
      <c r="C11" s="35">
        <v>36216</v>
      </c>
      <c r="D11" s="36">
        <v>47542</v>
      </c>
      <c r="E11" s="37">
        <v>14091</v>
      </c>
      <c r="F11" s="49" t="s">
        <v>62</v>
      </c>
      <c r="G11" s="119" t="s">
        <v>76</v>
      </c>
      <c r="H11" s="35"/>
      <c r="I11" s="14" t="s">
        <v>62</v>
      </c>
      <c r="J11" s="35" t="s">
        <v>76</v>
      </c>
      <c r="K11" s="35"/>
      <c r="L11" s="35">
        <v>21413</v>
      </c>
      <c r="M11" s="35">
        <v>36101</v>
      </c>
      <c r="N11" s="35"/>
      <c r="O11" s="14" t="s">
        <v>62</v>
      </c>
      <c r="P11" s="35" t="s">
        <v>76</v>
      </c>
      <c r="Q11" s="35"/>
      <c r="R11" s="14" t="s">
        <v>62</v>
      </c>
      <c r="S11" s="36" t="s">
        <v>76</v>
      </c>
    </row>
    <row r="12" spans="1:24" ht="14.4" customHeight="1" x14ac:dyDescent="0.2">
      <c r="A12" s="232" t="s">
        <v>70</v>
      </c>
      <c r="B12" s="181"/>
      <c r="C12" s="48">
        <v>35670</v>
      </c>
      <c r="D12" s="53">
        <v>53140</v>
      </c>
      <c r="E12" s="188">
        <v>13316</v>
      </c>
      <c r="F12" s="22" t="s">
        <v>62</v>
      </c>
      <c r="G12" s="183" t="s">
        <v>76</v>
      </c>
      <c r="H12" s="48"/>
      <c r="I12" s="22" t="s">
        <v>62</v>
      </c>
      <c r="J12" s="48" t="s">
        <v>76</v>
      </c>
      <c r="K12" s="48"/>
      <c r="L12" s="48">
        <v>23069</v>
      </c>
      <c r="M12" s="48">
        <v>40132</v>
      </c>
      <c r="N12" s="48"/>
      <c r="O12" s="22" t="s">
        <v>62</v>
      </c>
      <c r="P12" s="48" t="s">
        <v>76</v>
      </c>
      <c r="Q12" s="48"/>
      <c r="R12" s="22" t="s">
        <v>62</v>
      </c>
      <c r="S12" s="53" t="s">
        <v>76</v>
      </c>
    </row>
    <row r="13" spans="1:24" ht="14.4" customHeight="1" x14ac:dyDescent="0.2">
      <c r="A13" s="97" t="s">
        <v>71</v>
      </c>
      <c r="B13" s="182"/>
      <c r="C13" s="35">
        <v>34240</v>
      </c>
      <c r="D13" s="36">
        <v>54039</v>
      </c>
      <c r="E13" s="37">
        <v>13881</v>
      </c>
      <c r="F13" s="49" t="s">
        <v>62</v>
      </c>
      <c r="G13" s="119" t="s">
        <v>76</v>
      </c>
      <c r="H13" s="35"/>
      <c r="I13" s="14" t="s">
        <v>62</v>
      </c>
      <c r="J13" s="35" t="s">
        <v>76</v>
      </c>
      <c r="K13" s="35"/>
      <c r="L13" s="35">
        <v>21133</v>
      </c>
      <c r="M13" s="35">
        <v>40108</v>
      </c>
      <c r="N13" s="35"/>
      <c r="O13" s="14" t="s">
        <v>62</v>
      </c>
      <c r="P13" s="35" t="s">
        <v>76</v>
      </c>
      <c r="Q13" s="35"/>
      <c r="R13" s="14" t="s">
        <v>62</v>
      </c>
      <c r="S13" s="36" t="s">
        <v>76</v>
      </c>
    </row>
    <row r="14" spans="1:24" ht="14.4" customHeight="1" x14ac:dyDescent="0.2">
      <c r="A14" s="232" t="s">
        <v>72</v>
      </c>
      <c r="B14" s="181"/>
      <c r="C14" s="48">
        <v>30206</v>
      </c>
      <c r="D14" s="53">
        <v>48320</v>
      </c>
      <c r="E14" s="188">
        <v>12342</v>
      </c>
      <c r="F14" s="22" t="s">
        <v>62</v>
      </c>
      <c r="G14" s="183" t="s">
        <v>76</v>
      </c>
      <c r="H14" s="48"/>
      <c r="I14" s="22" t="s">
        <v>62</v>
      </c>
      <c r="J14" s="48" t="s">
        <v>76</v>
      </c>
      <c r="K14" s="48"/>
      <c r="L14" s="48">
        <v>18825</v>
      </c>
      <c r="M14" s="48">
        <v>37183</v>
      </c>
      <c r="N14" s="48"/>
      <c r="O14" s="22" t="s">
        <v>62</v>
      </c>
      <c r="P14" s="48" t="s">
        <v>76</v>
      </c>
      <c r="Q14" s="48"/>
      <c r="R14" s="22" t="s">
        <v>62</v>
      </c>
      <c r="S14" s="53" t="s">
        <v>76</v>
      </c>
    </row>
    <row r="15" spans="1:24" ht="14.4" customHeight="1" x14ac:dyDescent="0.2">
      <c r="A15" s="97" t="s">
        <v>73</v>
      </c>
      <c r="B15" s="182"/>
      <c r="C15" s="35">
        <v>20563</v>
      </c>
      <c r="D15" s="36">
        <v>32378</v>
      </c>
      <c r="E15" s="37">
        <v>7996</v>
      </c>
      <c r="F15" s="49" t="s">
        <v>62</v>
      </c>
      <c r="G15" s="119" t="s">
        <v>76</v>
      </c>
      <c r="H15" s="35"/>
      <c r="I15" s="14" t="s">
        <v>62</v>
      </c>
      <c r="J15" s="35" t="s">
        <v>76</v>
      </c>
      <c r="K15" s="35"/>
      <c r="L15" s="35">
        <v>13048</v>
      </c>
      <c r="M15" s="35">
        <v>25968</v>
      </c>
      <c r="N15" s="35"/>
      <c r="O15" s="14" t="s">
        <v>62</v>
      </c>
      <c r="P15" s="35" t="s">
        <v>76</v>
      </c>
      <c r="Q15" s="35"/>
      <c r="R15" s="14" t="s">
        <v>62</v>
      </c>
      <c r="S15" s="36" t="s">
        <v>76</v>
      </c>
    </row>
    <row r="16" spans="1:24" ht="14.4" customHeight="1" x14ac:dyDescent="0.2">
      <c r="A16" s="232" t="s">
        <v>74</v>
      </c>
      <c r="B16" s="181"/>
      <c r="C16" s="48">
        <v>26772</v>
      </c>
      <c r="D16" s="53">
        <v>43103</v>
      </c>
      <c r="E16" s="188">
        <v>11274</v>
      </c>
      <c r="F16" s="22" t="s">
        <v>62</v>
      </c>
      <c r="G16" s="183" t="s">
        <v>76</v>
      </c>
      <c r="H16" s="48"/>
      <c r="I16" s="22" t="s">
        <v>62</v>
      </c>
      <c r="J16" s="48" t="s">
        <v>76</v>
      </c>
      <c r="K16" s="48"/>
      <c r="L16" s="48">
        <v>15856</v>
      </c>
      <c r="M16" s="48">
        <v>34569</v>
      </c>
      <c r="N16" s="48"/>
      <c r="O16" s="22" t="s">
        <v>62</v>
      </c>
      <c r="P16" s="48" t="s">
        <v>76</v>
      </c>
      <c r="Q16" s="48"/>
      <c r="R16" s="22" t="s">
        <v>62</v>
      </c>
      <c r="S16" s="53" t="s">
        <v>76</v>
      </c>
    </row>
    <row r="17" spans="1:28" ht="14.4" customHeight="1" x14ac:dyDescent="0.2">
      <c r="A17" s="105" t="s">
        <v>84</v>
      </c>
      <c r="B17" s="184"/>
      <c r="C17" s="88">
        <v>23831</v>
      </c>
      <c r="D17" s="90">
        <v>39978</v>
      </c>
      <c r="E17" s="89">
        <v>10098</v>
      </c>
      <c r="F17" s="49" t="s">
        <v>62</v>
      </c>
      <c r="G17" s="119" t="s">
        <v>76</v>
      </c>
      <c r="H17" s="88"/>
      <c r="I17" s="14" t="s">
        <v>62</v>
      </c>
      <c r="J17" s="35" t="s">
        <v>76</v>
      </c>
      <c r="K17" s="88"/>
      <c r="L17" s="88">
        <v>13930</v>
      </c>
      <c r="M17" s="88">
        <v>32242</v>
      </c>
      <c r="N17" s="88"/>
      <c r="O17" s="14" t="s">
        <v>62</v>
      </c>
      <c r="P17" s="35" t="s">
        <v>76</v>
      </c>
      <c r="Q17" s="88"/>
      <c r="R17" s="14" t="s">
        <v>62</v>
      </c>
      <c r="S17" s="185" t="s">
        <v>76</v>
      </c>
    </row>
    <row r="18" spans="1:28" s="16" customFormat="1" ht="14.4" customHeight="1" x14ac:dyDescent="0.2">
      <c r="A18" s="232" t="s">
        <v>86</v>
      </c>
      <c r="B18" s="71"/>
      <c r="C18" s="18">
        <v>22981</v>
      </c>
      <c r="D18" s="19">
        <v>38328</v>
      </c>
      <c r="E18" s="20">
        <v>9207</v>
      </c>
      <c r="F18" s="22" t="s">
        <v>62</v>
      </c>
      <c r="G18" s="183" t="s">
        <v>76</v>
      </c>
      <c r="H18" s="48"/>
      <c r="I18" s="22" t="s">
        <v>62</v>
      </c>
      <c r="J18" s="48" t="s">
        <v>76</v>
      </c>
      <c r="K18" s="18"/>
      <c r="L18" s="18">
        <v>14604</v>
      </c>
      <c r="M18" s="18">
        <v>31088</v>
      </c>
      <c r="N18" s="18"/>
      <c r="O18" s="22" t="s">
        <v>62</v>
      </c>
      <c r="P18" s="48" t="s">
        <v>76</v>
      </c>
      <c r="Q18" s="18"/>
      <c r="R18" s="22" t="s">
        <v>62</v>
      </c>
      <c r="S18" s="50" t="s">
        <v>76</v>
      </c>
      <c r="W18"/>
      <c r="X18"/>
      <c r="AB18" s="102"/>
    </row>
    <row r="19" spans="1:28" ht="14.4" customHeight="1" x14ac:dyDescent="0.2">
      <c r="A19" s="105" t="s">
        <v>92</v>
      </c>
      <c r="B19" s="102"/>
      <c r="C19" s="27">
        <v>21707</v>
      </c>
      <c r="D19" s="29">
        <v>32121</v>
      </c>
      <c r="E19" s="30">
        <v>9311</v>
      </c>
      <c r="F19" s="49" t="s">
        <v>62</v>
      </c>
      <c r="G19" s="119" t="s">
        <v>76</v>
      </c>
      <c r="H19" s="88"/>
      <c r="I19" s="14" t="s">
        <v>62</v>
      </c>
      <c r="J19" s="35" t="s">
        <v>76</v>
      </c>
      <c r="K19" s="27"/>
      <c r="L19" s="27">
        <v>12615</v>
      </c>
      <c r="M19" s="27">
        <v>24673</v>
      </c>
      <c r="N19" s="27"/>
      <c r="O19" s="14" t="s">
        <v>62</v>
      </c>
      <c r="P19" s="35" t="s">
        <v>76</v>
      </c>
      <c r="Q19" s="27"/>
      <c r="R19" s="14" t="s">
        <v>62</v>
      </c>
      <c r="S19" s="51" t="s">
        <v>76</v>
      </c>
    </row>
    <row r="20" spans="1:28" ht="14.4" customHeight="1" x14ac:dyDescent="0.2">
      <c r="A20" s="232" t="s">
        <v>93</v>
      </c>
      <c r="B20" s="71"/>
      <c r="C20" s="18">
        <v>21009</v>
      </c>
      <c r="D20" s="19">
        <v>30436</v>
      </c>
      <c r="E20" s="20">
        <v>8935</v>
      </c>
      <c r="F20" s="22" t="s">
        <v>62</v>
      </c>
      <c r="G20" s="183" t="s">
        <v>76</v>
      </c>
      <c r="H20" s="48"/>
      <c r="I20" s="22" t="s">
        <v>62</v>
      </c>
      <c r="J20" s="48" t="s">
        <v>76</v>
      </c>
      <c r="K20" s="18"/>
      <c r="L20" s="18">
        <v>11826</v>
      </c>
      <c r="M20" s="18">
        <v>23030</v>
      </c>
      <c r="N20" s="18"/>
      <c r="O20" s="22" t="s">
        <v>62</v>
      </c>
      <c r="P20" s="48" t="s">
        <v>76</v>
      </c>
      <c r="Q20" s="18"/>
      <c r="R20" s="22" t="s">
        <v>62</v>
      </c>
      <c r="S20" s="50" t="s">
        <v>76</v>
      </c>
    </row>
    <row r="21" spans="1:28" s="16" customFormat="1" ht="14.4" customHeight="1" x14ac:dyDescent="0.2">
      <c r="A21" s="105" t="s">
        <v>94</v>
      </c>
      <c r="B21"/>
      <c r="C21" s="33">
        <v>20307</v>
      </c>
      <c r="D21" s="33">
        <v>26508</v>
      </c>
      <c r="E21" s="37">
        <v>8419</v>
      </c>
      <c r="F21" s="49" t="s">
        <v>62</v>
      </c>
      <c r="G21" s="119" t="s">
        <v>76</v>
      </c>
      <c r="H21" s="88"/>
      <c r="I21" s="14" t="s">
        <v>62</v>
      </c>
      <c r="J21" s="35" t="s">
        <v>76</v>
      </c>
      <c r="K21" s="35"/>
      <c r="L21" s="35">
        <v>11001</v>
      </c>
      <c r="M21" s="35">
        <v>18618</v>
      </c>
      <c r="N21" s="35"/>
      <c r="O21" s="14" t="s">
        <v>62</v>
      </c>
      <c r="P21" s="35" t="s">
        <v>76</v>
      </c>
      <c r="Q21" s="27"/>
      <c r="R21" s="14" t="s">
        <v>62</v>
      </c>
      <c r="S21" s="51" t="s">
        <v>76</v>
      </c>
      <c r="W21"/>
      <c r="X21"/>
    </row>
    <row r="22" spans="1:28" ht="14.4" customHeight="1" x14ac:dyDescent="0.2">
      <c r="A22" s="232" t="s">
        <v>95</v>
      </c>
      <c r="B22" s="71">
        <v>2016</v>
      </c>
      <c r="C22" s="25">
        <v>18890</v>
      </c>
      <c r="D22" s="25">
        <v>27467</v>
      </c>
      <c r="E22" s="188">
        <v>7893</v>
      </c>
      <c r="F22" s="22" t="s">
        <v>62</v>
      </c>
      <c r="G22" s="183" t="s">
        <v>76</v>
      </c>
      <c r="H22" s="48"/>
      <c r="I22" s="22" t="s">
        <v>62</v>
      </c>
      <c r="J22" s="48" t="s">
        <v>76</v>
      </c>
      <c r="K22" s="48"/>
      <c r="L22" s="48">
        <v>10096</v>
      </c>
      <c r="M22" s="48">
        <v>19741</v>
      </c>
      <c r="N22" s="48"/>
      <c r="O22" s="22" t="s">
        <v>62</v>
      </c>
      <c r="P22" s="48" t="s">
        <v>76</v>
      </c>
      <c r="Q22" s="18"/>
      <c r="R22" s="22" t="s">
        <v>62</v>
      </c>
      <c r="S22" s="50" t="s">
        <v>76</v>
      </c>
    </row>
    <row r="23" spans="1:28" ht="14.4" customHeight="1" x14ac:dyDescent="0.2">
      <c r="A23" s="97" t="s">
        <v>99</v>
      </c>
      <c r="B23">
        <v>2017</v>
      </c>
      <c r="C23" s="42">
        <v>19713</v>
      </c>
      <c r="D23" s="43">
        <v>29829</v>
      </c>
      <c r="E23" s="37">
        <v>8501</v>
      </c>
      <c r="F23" s="49" t="s">
        <v>62</v>
      </c>
      <c r="G23" s="119" t="s">
        <v>76</v>
      </c>
      <c r="H23" s="35"/>
      <c r="I23" s="14" t="s">
        <v>62</v>
      </c>
      <c r="J23" s="35" t="s">
        <v>76</v>
      </c>
      <c r="K23" s="35"/>
      <c r="L23" s="35">
        <v>10289</v>
      </c>
      <c r="M23" s="35">
        <v>20374</v>
      </c>
      <c r="N23" s="35"/>
      <c r="O23" s="14" t="s">
        <v>62</v>
      </c>
      <c r="P23" s="35" t="s">
        <v>76</v>
      </c>
      <c r="Q23" s="45"/>
      <c r="R23" s="14" t="s">
        <v>62</v>
      </c>
      <c r="S23" s="52" t="s">
        <v>76</v>
      </c>
    </row>
    <row r="24" spans="1:28" ht="14.4" customHeight="1" x14ac:dyDescent="0.2">
      <c r="A24" s="232" t="s">
        <v>100</v>
      </c>
      <c r="B24" s="233">
        <v>2018</v>
      </c>
      <c r="C24" s="186">
        <v>18689.804</v>
      </c>
      <c r="D24" s="187">
        <v>30877.116999999998</v>
      </c>
      <c r="E24" s="188">
        <v>8052.585</v>
      </c>
      <c r="F24" s="70" t="s">
        <v>62</v>
      </c>
      <c r="G24" s="183" t="s">
        <v>76</v>
      </c>
      <c r="H24" s="189"/>
      <c r="I24" s="70" t="s">
        <v>62</v>
      </c>
      <c r="J24" s="183" t="s">
        <v>76</v>
      </c>
      <c r="K24" s="189"/>
      <c r="L24" s="189">
        <v>9514.0159999999996</v>
      </c>
      <c r="M24" s="189">
        <v>19988.428</v>
      </c>
      <c r="N24" s="189"/>
      <c r="O24" s="70" t="s">
        <v>62</v>
      </c>
      <c r="P24" s="183" t="s">
        <v>76</v>
      </c>
      <c r="Q24" s="190"/>
      <c r="R24" s="70" t="s">
        <v>62</v>
      </c>
      <c r="S24" s="191" t="s">
        <v>76</v>
      </c>
    </row>
    <row r="25" spans="1:28" ht="14.4" customHeight="1" x14ac:dyDescent="0.2">
      <c r="A25" s="105" t="s">
        <v>101</v>
      </c>
      <c r="B25" s="107">
        <v>2019</v>
      </c>
      <c r="C25" s="42">
        <v>17544.348999999998</v>
      </c>
      <c r="D25" s="43">
        <v>31784.601999999999</v>
      </c>
      <c r="E25" s="37">
        <v>7516.1660000000002</v>
      </c>
      <c r="F25" s="14" t="s">
        <v>62</v>
      </c>
      <c r="G25" s="119" t="s">
        <v>76</v>
      </c>
      <c r="H25" s="35"/>
      <c r="I25" s="14" t="s">
        <v>62</v>
      </c>
      <c r="J25" s="119" t="s">
        <v>76</v>
      </c>
      <c r="K25" s="35"/>
      <c r="L25" s="35">
        <v>9066.643</v>
      </c>
      <c r="M25" s="35">
        <v>23035.135999999999</v>
      </c>
      <c r="N25" s="35"/>
      <c r="O25" s="14" t="s">
        <v>62</v>
      </c>
      <c r="P25" s="119" t="s">
        <v>76</v>
      </c>
      <c r="Q25" s="45"/>
      <c r="R25" s="14" t="s">
        <v>62</v>
      </c>
      <c r="S25" s="52" t="s">
        <v>76</v>
      </c>
    </row>
    <row r="26" spans="1:28" ht="14.4" customHeight="1" x14ac:dyDescent="0.2">
      <c r="A26" s="232" t="s">
        <v>103</v>
      </c>
      <c r="B26" s="220">
        <v>2020</v>
      </c>
      <c r="C26" s="186">
        <v>13792.868999999999</v>
      </c>
      <c r="D26" s="186">
        <v>26189.96</v>
      </c>
      <c r="E26" s="224">
        <v>5841.7139999999999</v>
      </c>
      <c r="F26" s="70" t="s">
        <v>62</v>
      </c>
      <c r="G26" s="221" t="s">
        <v>76</v>
      </c>
      <c r="H26" s="222"/>
      <c r="I26" s="223" t="s">
        <v>62</v>
      </c>
      <c r="J26" s="221" t="s">
        <v>76</v>
      </c>
      <c r="K26" s="186"/>
      <c r="L26" s="186">
        <v>7507.7160000000003</v>
      </c>
      <c r="M26" s="186">
        <v>18635.004000000001</v>
      </c>
      <c r="N26" s="189"/>
      <c r="O26" s="70" t="s">
        <v>62</v>
      </c>
      <c r="P26" s="183" t="s">
        <v>76</v>
      </c>
      <c r="Q26" s="190"/>
      <c r="R26" s="70" t="s">
        <v>62</v>
      </c>
      <c r="S26" s="191" t="s">
        <v>76</v>
      </c>
    </row>
    <row r="27" spans="1:28" ht="14.4" customHeight="1" x14ac:dyDescent="0.2">
      <c r="A27" s="97" t="s">
        <v>106</v>
      </c>
      <c r="B27" s="107">
        <v>2021</v>
      </c>
      <c r="C27" s="42">
        <v>16925.256999999998</v>
      </c>
      <c r="D27" s="42">
        <v>32185.738000000001</v>
      </c>
      <c r="E27" s="192">
        <v>7863.8469999999988</v>
      </c>
      <c r="F27" s="14" t="s">
        <v>62</v>
      </c>
      <c r="G27" s="121" t="s">
        <v>76</v>
      </c>
      <c r="H27" s="193"/>
      <c r="I27" s="120" t="s">
        <v>62</v>
      </c>
      <c r="J27" s="121" t="s">
        <v>76</v>
      </c>
      <c r="K27" s="42"/>
      <c r="L27" s="42">
        <v>7874.1839999999984</v>
      </c>
      <c r="M27" s="42">
        <v>21696.471000000001</v>
      </c>
      <c r="N27" s="35"/>
      <c r="O27" s="14" t="s">
        <v>62</v>
      </c>
      <c r="P27" s="119" t="s">
        <v>76</v>
      </c>
      <c r="Q27" s="45"/>
      <c r="R27" s="14" t="s">
        <v>62</v>
      </c>
      <c r="S27" s="52" t="s">
        <v>76</v>
      </c>
    </row>
    <row r="28" spans="1:28" ht="14.4" customHeight="1" x14ac:dyDescent="0.2">
      <c r="A28" s="232" t="s">
        <v>109</v>
      </c>
      <c r="B28" s="220">
        <v>2022</v>
      </c>
      <c r="C28" s="186">
        <v>15735.266999999996</v>
      </c>
      <c r="D28" s="186">
        <v>36189.205999999998</v>
      </c>
      <c r="E28" s="224">
        <v>7152.0539999999992</v>
      </c>
      <c r="F28" s="70" t="s">
        <v>62</v>
      </c>
      <c r="G28" s="221" t="s">
        <v>76</v>
      </c>
      <c r="H28" s="222"/>
      <c r="I28" s="223" t="s">
        <v>62</v>
      </c>
      <c r="J28" s="221" t="s">
        <v>76</v>
      </c>
      <c r="K28" s="186"/>
      <c r="L28" s="186">
        <v>7363.1409999999996</v>
      </c>
      <c r="M28" s="186">
        <v>24556.255000000001</v>
      </c>
      <c r="N28" s="189"/>
      <c r="O28" s="70" t="s">
        <v>62</v>
      </c>
      <c r="P28" s="183" t="s">
        <v>76</v>
      </c>
      <c r="Q28" s="190"/>
      <c r="R28" s="70" t="s">
        <v>62</v>
      </c>
      <c r="S28" s="191" t="s">
        <v>76</v>
      </c>
    </row>
    <row r="29" spans="1:28" ht="14.4" customHeight="1" x14ac:dyDescent="0.2">
      <c r="A29" s="105" t="s">
        <v>115</v>
      </c>
      <c r="B29" s="284">
        <v>2023</v>
      </c>
      <c r="C29" s="200">
        <v>14138.504999999997</v>
      </c>
      <c r="D29" s="200">
        <v>38884.567999999999</v>
      </c>
      <c r="E29" s="205">
        <v>5936.7559999999994</v>
      </c>
      <c r="F29" s="106" t="s">
        <v>62</v>
      </c>
      <c r="G29" s="291" t="s">
        <v>76</v>
      </c>
      <c r="H29" s="287"/>
      <c r="I29" s="288" t="s">
        <v>62</v>
      </c>
      <c r="J29" s="291" t="s">
        <v>76</v>
      </c>
      <c r="K29" s="200"/>
      <c r="L29" s="200">
        <v>7422.5959999999995</v>
      </c>
      <c r="M29" s="200">
        <v>29157.321000000004</v>
      </c>
      <c r="N29" s="200"/>
      <c r="O29" s="106" t="s">
        <v>62</v>
      </c>
      <c r="P29" s="289" t="s">
        <v>76</v>
      </c>
      <c r="Q29" s="200"/>
      <c r="R29" s="106" t="s">
        <v>62</v>
      </c>
      <c r="S29" s="290" t="s">
        <v>76</v>
      </c>
    </row>
    <row r="30" spans="1:28" ht="14.4" customHeight="1" x14ac:dyDescent="0.2">
      <c r="A30" s="125" t="s">
        <v>119</v>
      </c>
      <c r="B30" s="220">
        <v>2024</v>
      </c>
      <c r="C30" s="186">
        <v>14481.893</v>
      </c>
      <c r="D30" s="186">
        <v>37456.773999999998</v>
      </c>
      <c r="E30" s="224">
        <v>6750.31</v>
      </c>
      <c r="F30" s="70" t="s">
        <v>62</v>
      </c>
      <c r="G30" s="221" t="s">
        <v>76</v>
      </c>
      <c r="H30" s="222"/>
      <c r="I30" s="223" t="s">
        <v>62</v>
      </c>
      <c r="J30" s="221" t="s">
        <v>76</v>
      </c>
      <c r="K30" s="186"/>
      <c r="L30" s="186">
        <v>7118.7130000000006</v>
      </c>
      <c r="M30" s="186">
        <v>27445.329000000005</v>
      </c>
      <c r="N30" s="186"/>
      <c r="O30" s="70" t="s">
        <v>62</v>
      </c>
      <c r="P30" s="183" t="s">
        <v>76</v>
      </c>
      <c r="Q30" s="186"/>
      <c r="R30" s="70" t="s">
        <v>62</v>
      </c>
      <c r="S30" s="191" t="s">
        <v>76</v>
      </c>
    </row>
    <row r="31" spans="1:28" ht="14.4" customHeight="1" x14ac:dyDescent="0.2">
      <c r="A31" s="108" t="s">
        <v>120</v>
      </c>
      <c r="B31" s="351">
        <v>2025</v>
      </c>
      <c r="C31" s="352">
        <f>'亜鉛(月別集計)'!C46</f>
        <v>9201.2389999999996</v>
      </c>
      <c r="D31" s="352">
        <f>'亜鉛(月別集計)'!D46</f>
        <v>23834.031999999999</v>
      </c>
      <c r="E31" s="353">
        <f>'亜鉛(月別集計)'!E46</f>
        <v>4251.5110000000004</v>
      </c>
      <c r="F31" s="361" t="s">
        <v>62</v>
      </c>
      <c r="G31" s="356" t="s">
        <v>76</v>
      </c>
      <c r="H31" s="357"/>
      <c r="I31" s="358" t="s">
        <v>62</v>
      </c>
      <c r="J31" s="356" t="s">
        <v>76</v>
      </c>
      <c r="K31" s="352"/>
      <c r="L31" s="352">
        <f>'亜鉛(月別集計)'!L46</f>
        <v>4514.1970000000001</v>
      </c>
      <c r="M31" s="352">
        <f>'亜鉛(月別集計)'!M46</f>
        <v>17376.309000000001</v>
      </c>
      <c r="N31" s="352"/>
      <c r="O31" s="355" t="s">
        <v>110</v>
      </c>
      <c r="P31" s="359" t="s">
        <v>111</v>
      </c>
      <c r="Q31" s="352"/>
      <c r="R31" s="355" t="s">
        <v>110</v>
      </c>
      <c r="S31" s="360" t="s">
        <v>111</v>
      </c>
    </row>
    <row r="32" spans="1:28" x14ac:dyDescent="0.2">
      <c r="A32" s="194"/>
      <c r="B32" t="s">
        <v>80</v>
      </c>
      <c r="C32" s="33"/>
      <c r="D32" s="33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4" x14ac:dyDescent="0.2">
      <c r="A33" s="19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1:24" x14ac:dyDescent="0.2">
      <c r="A34" t="s">
        <v>77</v>
      </c>
      <c r="W34" s="16"/>
      <c r="X34" s="16"/>
    </row>
    <row r="35" spans="1:24" x14ac:dyDescent="0.2">
      <c r="A35" s="126"/>
      <c r="B35" s="77"/>
      <c r="C35" s="77" t="s">
        <v>19</v>
      </c>
      <c r="D35" s="78"/>
      <c r="E35" s="79" t="s">
        <v>20</v>
      </c>
      <c r="F35" s="77" t="s">
        <v>116</v>
      </c>
      <c r="G35" s="77"/>
      <c r="H35" s="77"/>
      <c r="I35" s="77" t="s">
        <v>25</v>
      </c>
      <c r="J35" s="77"/>
      <c r="K35" s="77"/>
      <c r="L35" s="77" t="s">
        <v>26</v>
      </c>
      <c r="M35" s="77"/>
      <c r="N35" s="77"/>
      <c r="O35" s="77" t="s">
        <v>27</v>
      </c>
      <c r="P35" s="77"/>
      <c r="Q35" s="77"/>
      <c r="R35" s="77" t="s">
        <v>28</v>
      </c>
      <c r="S35" s="78"/>
    </row>
    <row r="36" spans="1:24" x14ac:dyDescent="0.2">
      <c r="A36" s="127"/>
      <c r="B36" s="5"/>
      <c r="C36" s="128" t="s">
        <v>78</v>
      </c>
      <c r="D36" s="129" t="s">
        <v>18</v>
      </c>
      <c r="E36" s="130" t="s">
        <v>78</v>
      </c>
      <c r="F36" s="128" t="s">
        <v>78</v>
      </c>
      <c r="G36" s="128" t="s">
        <v>18</v>
      </c>
      <c r="H36" s="128"/>
      <c r="I36" s="128" t="s">
        <v>78</v>
      </c>
      <c r="J36" s="128" t="s">
        <v>18</v>
      </c>
      <c r="K36" s="128" t="s">
        <v>79</v>
      </c>
      <c r="L36" s="128" t="s">
        <v>78</v>
      </c>
      <c r="M36" s="128" t="s">
        <v>23</v>
      </c>
      <c r="N36" s="128" t="s">
        <v>79</v>
      </c>
      <c r="O36" s="128" t="s">
        <v>78</v>
      </c>
      <c r="P36" s="128" t="s">
        <v>23</v>
      </c>
      <c r="Q36" s="128"/>
      <c r="R36" s="128" t="s">
        <v>78</v>
      </c>
      <c r="S36" s="129" t="s">
        <v>23</v>
      </c>
    </row>
    <row r="37" spans="1:24" ht="14.4" customHeight="1" x14ac:dyDescent="0.2">
      <c r="A37" s="232" t="s">
        <v>2</v>
      </c>
      <c r="B37" s="6"/>
      <c r="C37" s="48">
        <v>4417</v>
      </c>
      <c r="D37" s="53">
        <v>5448</v>
      </c>
      <c r="E37" s="54" t="s">
        <v>62</v>
      </c>
      <c r="F37" s="48">
        <v>294</v>
      </c>
      <c r="G37" s="48">
        <v>624</v>
      </c>
      <c r="H37" s="48"/>
      <c r="I37" s="48">
        <v>742</v>
      </c>
      <c r="J37" s="48">
        <v>2396</v>
      </c>
      <c r="K37" s="48"/>
      <c r="L37" s="48">
        <v>2134</v>
      </c>
      <c r="M37" s="48">
        <v>862</v>
      </c>
      <c r="N37" s="48"/>
      <c r="O37" s="48">
        <v>210</v>
      </c>
      <c r="P37" s="48">
        <v>187</v>
      </c>
      <c r="Q37" s="48"/>
      <c r="R37" s="48">
        <v>1040</v>
      </c>
      <c r="S37" s="53">
        <v>1379</v>
      </c>
      <c r="W37" s="16"/>
      <c r="X37" s="16"/>
    </row>
    <row r="38" spans="1:24" ht="14.4" customHeight="1" x14ac:dyDescent="0.2">
      <c r="A38" s="97" t="s">
        <v>3</v>
      </c>
      <c r="B38" s="180"/>
      <c r="C38" s="35">
        <v>5414</v>
      </c>
      <c r="D38" s="36">
        <v>6367</v>
      </c>
      <c r="E38" s="15" t="s">
        <v>62</v>
      </c>
      <c r="F38" s="47">
        <v>240</v>
      </c>
      <c r="G38" s="35">
        <v>529</v>
      </c>
      <c r="H38" s="35"/>
      <c r="I38" s="35">
        <v>664</v>
      </c>
      <c r="J38" s="35">
        <v>1776</v>
      </c>
      <c r="K38" s="35"/>
      <c r="L38" s="35">
        <v>2702</v>
      </c>
      <c r="M38" s="35">
        <v>1328</v>
      </c>
      <c r="N38" s="35"/>
      <c r="O38" s="35">
        <v>260</v>
      </c>
      <c r="P38" s="35">
        <v>262</v>
      </c>
      <c r="Q38" s="35"/>
      <c r="R38" s="35">
        <v>1547</v>
      </c>
      <c r="S38" s="36">
        <v>2471</v>
      </c>
    </row>
    <row r="39" spans="1:24" ht="14.4" customHeight="1" x14ac:dyDescent="0.2">
      <c r="A39" s="232" t="s">
        <v>65</v>
      </c>
      <c r="B39" s="181"/>
      <c r="C39" s="48">
        <v>7609</v>
      </c>
      <c r="D39" s="53">
        <v>8255</v>
      </c>
      <c r="E39" s="54" t="s">
        <v>62</v>
      </c>
      <c r="F39" s="48" t="s">
        <v>62</v>
      </c>
      <c r="G39" s="48" t="s">
        <v>76</v>
      </c>
      <c r="H39" s="48"/>
      <c r="I39" s="48" t="s">
        <v>62</v>
      </c>
      <c r="J39" s="48" t="s">
        <v>76</v>
      </c>
      <c r="K39" s="48"/>
      <c r="L39" s="48" t="s">
        <v>62</v>
      </c>
      <c r="M39" s="48" t="s">
        <v>76</v>
      </c>
      <c r="N39" s="48"/>
      <c r="O39" s="48" t="s">
        <v>62</v>
      </c>
      <c r="P39" s="48" t="s">
        <v>76</v>
      </c>
      <c r="Q39" s="48"/>
      <c r="R39" s="48" t="s">
        <v>62</v>
      </c>
      <c r="S39" s="53" t="s">
        <v>76</v>
      </c>
    </row>
    <row r="40" spans="1:24" ht="14.4" customHeight="1" x14ac:dyDescent="0.2">
      <c r="A40" s="97" t="s">
        <v>63</v>
      </c>
      <c r="B40" s="182"/>
      <c r="C40" s="35">
        <v>9656</v>
      </c>
      <c r="D40" s="36">
        <v>11834</v>
      </c>
      <c r="E40" s="15"/>
      <c r="F40" s="47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</row>
    <row r="41" spans="1:24" ht="14.4" customHeight="1" x14ac:dyDescent="0.2">
      <c r="A41" s="232" t="s">
        <v>85</v>
      </c>
      <c r="B41" s="181"/>
      <c r="C41" s="48">
        <v>8856</v>
      </c>
      <c r="D41" s="53">
        <v>11215</v>
      </c>
      <c r="E41" s="54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53"/>
    </row>
    <row r="42" spans="1:24" ht="14.4" customHeight="1" x14ac:dyDescent="0.2">
      <c r="A42" s="97" t="s">
        <v>66</v>
      </c>
      <c r="B42" s="182"/>
      <c r="C42" s="35">
        <v>8102</v>
      </c>
      <c r="D42" s="36">
        <v>9378</v>
      </c>
      <c r="E42" s="15"/>
      <c r="F42" s="214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215"/>
    </row>
    <row r="43" spans="1:24" ht="14.4" customHeight="1" x14ac:dyDescent="0.2">
      <c r="A43" s="232" t="s">
        <v>70</v>
      </c>
      <c r="B43" s="181"/>
      <c r="C43" s="48">
        <v>7196</v>
      </c>
      <c r="D43" s="53">
        <v>7993</v>
      </c>
      <c r="E43" s="54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53"/>
    </row>
    <row r="44" spans="1:24" ht="14.4" customHeight="1" x14ac:dyDescent="0.2">
      <c r="A44" s="97" t="s">
        <v>71</v>
      </c>
      <c r="B44" s="182"/>
      <c r="C44" s="35">
        <v>6498</v>
      </c>
      <c r="D44" s="36">
        <v>8225</v>
      </c>
      <c r="E44" s="15"/>
      <c r="F44" s="49"/>
      <c r="G44" s="35"/>
      <c r="H44" s="35"/>
      <c r="I44" s="14"/>
      <c r="J44" s="35"/>
      <c r="K44" s="35"/>
      <c r="L44" s="14"/>
      <c r="M44" s="35"/>
      <c r="N44" s="35"/>
      <c r="O44" s="14"/>
      <c r="P44" s="35"/>
      <c r="Q44" s="35"/>
      <c r="R44" s="14"/>
      <c r="S44" s="36"/>
    </row>
    <row r="45" spans="1:24" ht="14.4" customHeight="1" x14ac:dyDescent="0.2">
      <c r="A45" s="232" t="s">
        <v>72</v>
      </c>
      <c r="B45" s="181"/>
      <c r="C45" s="48">
        <v>5911</v>
      </c>
      <c r="D45" s="53">
        <v>7073</v>
      </c>
      <c r="E45" s="54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68"/>
    </row>
    <row r="46" spans="1:24" ht="14.4" customHeight="1" x14ac:dyDescent="0.2">
      <c r="A46" s="97" t="s">
        <v>73</v>
      </c>
      <c r="B46" s="182"/>
      <c r="C46" s="35">
        <v>4169</v>
      </c>
      <c r="D46" s="36">
        <v>4353</v>
      </c>
      <c r="E46" s="15"/>
      <c r="F46" s="47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</row>
    <row r="47" spans="1:24" ht="14.4" customHeight="1" x14ac:dyDescent="0.2">
      <c r="A47" s="232" t="s">
        <v>74</v>
      </c>
      <c r="B47" s="181"/>
      <c r="C47" s="48">
        <v>4960</v>
      </c>
      <c r="D47" s="53">
        <v>4966</v>
      </c>
      <c r="E47" s="54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53"/>
    </row>
    <row r="48" spans="1:24" ht="14.4" customHeight="1" x14ac:dyDescent="0.2">
      <c r="A48" s="105" t="s">
        <v>84</v>
      </c>
      <c r="B48" s="184"/>
      <c r="C48" s="88">
        <v>4615</v>
      </c>
      <c r="D48" s="88">
        <v>4373</v>
      </c>
      <c r="E48" s="55"/>
      <c r="F48" s="14"/>
      <c r="G48" s="35"/>
      <c r="H48" s="88"/>
      <c r="I48" s="14"/>
      <c r="J48" s="35"/>
      <c r="K48" s="88"/>
      <c r="L48" s="14"/>
      <c r="M48" s="35"/>
      <c r="N48" s="88"/>
      <c r="O48" s="14"/>
      <c r="P48" s="35"/>
      <c r="Q48" s="88"/>
      <c r="R48" s="14"/>
      <c r="S48" s="185"/>
    </row>
    <row r="49" spans="1:24" ht="14.4" customHeight="1" x14ac:dyDescent="0.2">
      <c r="A49" s="232" t="s">
        <v>86</v>
      </c>
      <c r="B49" s="181"/>
      <c r="C49" s="25">
        <v>4783</v>
      </c>
      <c r="D49" s="26">
        <v>4008</v>
      </c>
      <c r="E49" s="54"/>
      <c r="F49" s="22"/>
      <c r="G49" s="48"/>
      <c r="H49" s="48"/>
      <c r="I49" s="22"/>
      <c r="J49" s="48"/>
      <c r="K49" s="18"/>
      <c r="L49" s="22"/>
      <c r="M49" s="48"/>
      <c r="N49" s="18"/>
      <c r="O49" s="22"/>
      <c r="P49" s="48"/>
      <c r="Q49" s="18"/>
      <c r="R49" s="22"/>
      <c r="S49" s="50"/>
    </row>
    <row r="50" spans="1:24" s="16" customFormat="1" ht="14.4" customHeight="1" x14ac:dyDescent="0.2">
      <c r="A50" s="105" t="s">
        <v>92</v>
      </c>
      <c r="B50" s="102"/>
      <c r="C50" s="33">
        <v>4632</v>
      </c>
      <c r="D50" s="34">
        <v>3702</v>
      </c>
      <c r="E50" s="55"/>
      <c r="F50" s="49"/>
      <c r="G50" s="35"/>
      <c r="H50" s="88"/>
      <c r="I50" s="14"/>
      <c r="J50" s="35"/>
      <c r="K50" s="27"/>
      <c r="L50" s="14"/>
      <c r="M50" s="35"/>
      <c r="N50" s="27"/>
      <c r="O50" s="14"/>
      <c r="P50" s="35"/>
      <c r="Q50" s="27"/>
      <c r="R50" s="14"/>
      <c r="S50" s="51"/>
      <c r="W50"/>
      <c r="X50"/>
    </row>
    <row r="51" spans="1:24" ht="14.4" customHeight="1" x14ac:dyDescent="0.2">
      <c r="A51" s="232" t="s">
        <v>93</v>
      </c>
      <c r="B51" s="216"/>
      <c r="C51" s="25">
        <v>4582</v>
      </c>
      <c r="D51" s="26">
        <v>3846</v>
      </c>
      <c r="E51" s="54"/>
      <c r="F51" s="22"/>
      <c r="G51" s="48"/>
      <c r="H51" s="48"/>
      <c r="I51" s="22"/>
      <c r="J51" s="48"/>
      <c r="K51" s="18"/>
      <c r="L51" s="22"/>
      <c r="M51" s="48"/>
      <c r="N51" s="18"/>
      <c r="O51" s="22"/>
      <c r="P51" s="48"/>
      <c r="Q51" s="18"/>
      <c r="R51" s="22"/>
      <c r="S51" s="50"/>
    </row>
    <row r="52" spans="1:24" ht="14.4" customHeight="1" x14ac:dyDescent="0.2">
      <c r="A52" s="105" t="s">
        <v>94</v>
      </c>
      <c r="C52" s="33">
        <v>3603</v>
      </c>
      <c r="D52" s="33">
        <v>3127</v>
      </c>
      <c r="E52" s="56"/>
      <c r="F52" s="49"/>
      <c r="G52" s="35"/>
      <c r="H52" s="88"/>
      <c r="I52" s="14"/>
      <c r="J52" s="35"/>
      <c r="K52" s="35"/>
      <c r="L52" s="14"/>
      <c r="M52" s="35"/>
      <c r="N52" s="35"/>
      <c r="O52" s="14"/>
      <c r="P52" s="35"/>
      <c r="Q52" s="27"/>
      <c r="R52" s="14"/>
      <c r="S52" s="51"/>
    </row>
    <row r="53" spans="1:24" s="16" customFormat="1" ht="14.4" customHeight="1" x14ac:dyDescent="0.2">
      <c r="A53" s="232" t="s">
        <v>95</v>
      </c>
      <c r="B53" s="181">
        <v>2016</v>
      </c>
      <c r="C53" s="25">
        <v>3759</v>
      </c>
      <c r="D53" s="25">
        <v>3778</v>
      </c>
      <c r="E53" s="57"/>
      <c r="F53" s="22"/>
      <c r="G53" s="48"/>
      <c r="H53" s="48"/>
      <c r="I53" s="22"/>
      <c r="J53" s="48"/>
      <c r="K53" s="48"/>
      <c r="L53" s="22"/>
      <c r="M53" s="48"/>
      <c r="N53" s="48"/>
      <c r="O53" s="22"/>
      <c r="P53" s="48"/>
      <c r="Q53" s="18"/>
      <c r="R53" s="22"/>
      <c r="S53" s="50"/>
      <c r="W53"/>
      <c r="X53"/>
    </row>
    <row r="54" spans="1:24" ht="14.4" customHeight="1" x14ac:dyDescent="0.2">
      <c r="A54" s="97" t="s">
        <v>99</v>
      </c>
      <c r="B54">
        <v>2017</v>
      </c>
      <c r="C54" s="42">
        <v>3852</v>
      </c>
      <c r="D54" s="42">
        <v>3536</v>
      </c>
      <c r="E54" s="56"/>
      <c r="F54" s="49"/>
      <c r="G54" s="35"/>
      <c r="H54" s="35"/>
      <c r="I54" s="14"/>
      <c r="J54" s="35"/>
      <c r="K54" s="35"/>
      <c r="L54" s="14"/>
      <c r="M54" s="35"/>
      <c r="N54" s="35"/>
      <c r="O54" s="14"/>
      <c r="P54" s="35"/>
      <c r="Q54" s="45"/>
      <c r="R54" s="14"/>
      <c r="S54" s="52"/>
    </row>
    <row r="55" spans="1:24" ht="14.4" customHeight="1" x14ac:dyDescent="0.2">
      <c r="A55" s="232" t="s">
        <v>100</v>
      </c>
      <c r="B55" s="233">
        <v>2018</v>
      </c>
      <c r="C55" s="85">
        <v>4117.4750000000004</v>
      </c>
      <c r="D55" s="85">
        <v>3883.444</v>
      </c>
      <c r="E55" s="72"/>
      <c r="F55" s="70"/>
      <c r="G55" s="183"/>
      <c r="H55" s="189"/>
      <c r="I55" s="70"/>
      <c r="J55" s="183"/>
      <c r="K55" s="189"/>
      <c r="L55" s="70"/>
      <c r="M55" s="183"/>
      <c r="N55" s="189"/>
      <c r="O55" s="70"/>
      <c r="P55" s="183"/>
      <c r="Q55" s="190"/>
      <c r="R55" s="70"/>
      <c r="S55" s="191"/>
    </row>
    <row r="56" spans="1:24" ht="14.4" customHeight="1" x14ac:dyDescent="0.2">
      <c r="A56" s="105" t="s">
        <v>101</v>
      </c>
      <c r="B56" s="107">
        <v>2019</v>
      </c>
      <c r="C56" s="109">
        <v>4240.0789999999997</v>
      </c>
      <c r="D56" s="109">
        <v>3731.9870000000001</v>
      </c>
      <c r="E56" s="113"/>
      <c r="F56" s="14"/>
      <c r="G56" s="119"/>
      <c r="H56" s="35"/>
      <c r="I56" s="14"/>
      <c r="J56" s="119"/>
      <c r="K56" s="35"/>
      <c r="L56" s="14"/>
      <c r="M56" s="119"/>
      <c r="N56" s="35"/>
      <c r="O56" s="14"/>
      <c r="P56" s="119"/>
      <c r="Q56" s="45"/>
      <c r="R56" s="14"/>
      <c r="S56" s="52"/>
    </row>
    <row r="57" spans="1:24" ht="14.4" customHeight="1" x14ac:dyDescent="0.2">
      <c r="A57" s="232" t="s">
        <v>103</v>
      </c>
      <c r="B57" s="233">
        <v>2020</v>
      </c>
      <c r="C57" s="189">
        <v>3871.8240000000001</v>
      </c>
      <c r="D57" s="189">
        <v>3184.2170000000006</v>
      </c>
      <c r="E57" s="217"/>
      <c r="F57" s="217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218"/>
    </row>
    <row r="58" spans="1:24" ht="14.4" customHeight="1" x14ac:dyDescent="0.2">
      <c r="A58" s="97" t="s">
        <v>106</v>
      </c>
      <c r="B58" s="107">
        <v>2021</v>
      </c>
      <c r="C58" s="35">
        <v>3918.8410000000003</v>
      </c>
      <c r="D58" s="35">
        <v>3683.5360000000001</v>
      </c>
      <c r="E58" s="100"/>
      <c r="F58" s="100"/>
      <c r="S58" s="195"/>
    </row>
    <row r="59" spans="1:24" ht="14.4" customHeight="1" x14ac:dyDescent="0.2">
      <c r="A59" s="232" t="s">
        <v>109</v>
      </c>
      <c r="B59" s="233">
        <v>2022</v>
      </c>
      <c r="C59" s="189">
        <v>3328.2159999999999</v>
      </c>
      <c r="D59" s="219">
        <v>4014.0729999999999</v>
      </c>
      <c r="E59" s="225"/>
      <c r="F59" s="217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218"/>
    </row>
    <row r="60" spans="1:24" ht="14.4" customHeight="1" x14ac:dyDescent="0.2">
      <c r="A60" s="105" t="s">
        <v>115</v>
      </c>
      <c r="B60" s="284">
        <v>2023</v>
      </c>
      <c r="C60" s="88">
        <v>2816.0350000000003</v>
      </c>
      <c r="D60" s="88">
        <v>3224.0519999999997</v>
      </c>
      <c r="E60" s="292"/>
      <c r="F60" s="29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293"/>
    </row>
    <row r="61" spans="1:24" ht="14.4" customHeight="1" x14ac:dyDescent="0.2">
      <c r="A61" s="232" t="s">
        <v>119</v>
      </c>
      <c r="B61" s="220">
        <v>2024</v>
      </c>
      <c r="C61" s="189">
        <v>2313.904</v>
      </c>
      <c r="D61" s="219">
        <v>2870.636</v>
      </c>
      <c r="E61" s="225"/>
      <c r="F61" s="217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218"/>
    </row>
    <row r="62" spans="1:24" ht="14.4" customHeight="1" x14ac:dyDescent="0.2">
      <c r="A62" s="108" t="s">
        <v>120</v>
      </c>
      <c r="B62" s="351">
        <v>2025</v>
      </c>
      <c r="C62" s="114">
        <f>'その他(月別集計)'!C46</f>
        <v>1458.9610000000002</v>
      </c>
      <c r="D62" s="114">
        <f>'その他(月別集計)'!D46</f>
        <v>1797.1269999999997</v>
      </c>
      <c r="E62" s="130"/>
      <c r="F62" s="127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9"/>
    </row>
  </sheetData>
  <phoneticPr fontId="2"/>
  <printOptions horizontalCentered="1" verticalCentered="1"/>
  <pageMargins left="0.23622047244094491" right="0.15748031496062992" top="0" bottom="0" header="0.43307086614173229" footer="0.59055118110236227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D135-3B9F-494A-A74F-734072313B96}">
  <sheetPr codeName="Sheet6">
    <pageSetUpPr fitToPage="1"/>
  </sheetPr>
  <dimension ref="A1:AA49"/>
  <sheetViews>
    <sheetView view="pageBreakPreview" topLeftCell="A15" zoomScale="80" zoomScaleNormal="90" zoomScaleSheetLayoutView="80" workbookViewId="0">
      <selection activeCell="G29" sqref="G29"/>
    </sheetView>
  </sheetViews>
  <sheetFormatPr defaultRowHeight="13.2" x14ac:dyDescent="0.2"/>
  <cols>
    <col min="1" max="1" width="12.44140625" customWidth="1"/>
    <col min="2" max="2" width="12.6640625" customWidth="1"/>
    <col min="3" max="3" width="7.77734375" customWidth="1"/>
    <col min="4" max="4" width="9.109375" customWidth="1"/>
    <col min="5" max="5" width="6.88671875" bestFit="1" customWidth="1"/>
    <col min="6" max="6" width="10" customWidth="1"/>
    <col min="7" max="7" width="9.3320312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5" max="15" width="6.109375" customWidth="1"/>
    <col min="16" max="16" width="10.44140625" bestFit="1" customWidth="1"/>
    <col min="17" max="17" width="6.88671875" bestFit="1" customWidth="1"/>
    <col min="18" max="18" width="9.109375" bestFit="1" customWidth="1"/>
    <col min="19" max="19" width="6.88671875" bestFit="1" customWidth="1"/>
    <col min="21" max="21" width="6.109375" customWidth="1"/>
    <col min="23" max="23" width="6.109375" customWidth="1"/>
    <col min="25" max="25" width="6.109375" customWidth="1"/>
    <col min="27" max="27" width="7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1</v>
      </c>
      <c r="U3" t="s">
        <v>90</v>
      </c>
    </row>
    <row r="4" spans="1:27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'ダイカスト合計(月別集計)'!A18</f>
        <v>令和6年１月</v>
      </c>
      <c r="B6" s="48">
        <f>+'ダイカスト合計(月別集計)'!C18</f>
        <v>68118.390999999989</v>
      </c>
      <c r="C6" s="147">
        <v>0.89411767531706943</v>
      </c>
      <c r="D6" s="48">
        <f>+'ダイカスト合計(月別集計)'!D18</f>
        <v>50962.334999999999</v>
      </c>
      <c r="E6" s="147">
        <v>0.96567954930206235</v>
      </c>
      <c r="F6" s="146">
        <f>+'ダイカスト合計(月別集計)'!E18</f>
        <v>19909.383999999998</v>
      </c>
      <c r="G6" s="148">
        <v>0.85660341791874572</v>
      </c>
      <c r="H6" s="161" t="s">
        <v>56</v>
      </c>
      <c r="I6" s="162" t="s">
        <v>60</v>
      </c>
      <c r="J6" s="161" t="s">
        <v>56</v>
      </c>
      <c r="K6" s="163" t="s">
        <v>60</v>
      </c>
      <c r="L6" s="161" t="s">
        <v>56</v>
      </c>
      <c r="M6" s="162" t="s">
        <v>60</v>
      </c>
      <c r="N6" s="161" t="s">
        <v>56</v>
      </c>
      <c r="O6" s="163" t="s">
        <v>60</v>
      </c>
      <c r="P6" s="146">
        <f>+'ダイカスト合計(月別集計)'!L18</f>
        <v>60205</v>
      </c>
      <c r="Q6" s="162">
        <v>0.89000049750575416</v>
      </c>
      <c r="R6" s="48">
        <f>+'ダイカスト合計(月別集計)'!M18</f>
        <v>43259</v>
      </c>
      <c r="S6" s="163">
        <v>0.9688476660783768</v>
      </c>
      <c r="T6" s="161" t="s">
        <v>56</v>
      </c>
      <c r="U6" s="162" t="s">
        <v>60</v>
      </c>
      <c r="V6" s="161" t="s">
        <v>56</v>
      </c>
      <c r="W6" s="163" t="s">
        <v>60</v>
      </c>
      <c r="X6" s="161" t="s">
        <v>56</v>
      </c>
      <c r="Y6" s="162" t="s">
        <v>60</v>
      </c>
      <c r="Z6" s="161" t="s">
        <v>56</v>
      </c>
      <c r="AA6" s="163" t="s">
        <v>60</v>
      </c>
    </row>
    <row r="7" spans="1:27" ht="14.4" customHeight="1" x14ac:dyDescent="0.2">
      <c r="A7" s="105" t="str">
        <f>'ダイカスト合計(月別集計)'!A19</f>
        <v>２月</v>
      </c>
      <c r="B7" s="88">
        <f>+'ダイカスト合計(月別集計)'!C19</f>
        <v>73710.236000000004</v>
      </c>
      <c r="C7" s="155">
        <v>0.98888105016091266</v>
      </c>
      <c r="D7" s="35">
        <f>+'ダイカスト合計(月別集計)'!D19</f>
        <v>56001.481999999996</v>
      </c>
      <c r="E7" s="144">
        <v>1.030100640281401</v>
      </c>
      <c r="F7" s="91">
        <f>+'ダイカスト合計(月別集計)'!E19</f>
        <v>22340.144</v>
      </c>
      <c r="G7" s="145">
        <v>0.95173609252739799</v>
      </c>
      <c r="H7" s="35"/>
      <c r="I7" s="144"/>
      <c r="J7" s="35"/>
      <c r="K7" s="145"/>
      <c r="L7" s="35"/>
      <c r="M7" s="144"/>
      <c r="N7" s="35"/>
      <c r="O7" s="145"/>
      <c r="P7" s="47">
        <f>+'ダイカスト合計(月別集計)'!L19</f>
        <v>65165</v>
      </c>
      <c r="Q7" s="144">
        <v>0.99450075579160391</v>
      </c>
      <c r="R7" s="35">
        <f>+'ダイカスト合計(月別集計)'!M19</f>
        <v>47658</v>
      </c>
      <c r="S7" s="145">
        <v>1.0409887740421733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'ダイカスト合計(月別集計)'!A20</f>
        <v>３月</v>
      </c>
      <c r="B8" s="48">
        <f>+'ダイカスト合計(月別集計)'!C20</f>
        <v>75015.866000000009</v>
      </c>
      <c r="C8" s="147">
        <v>1.0279778524889827</v>
      </c>
      <c r="D8" s="48">
        <f>+'ダイカスト合計(月別集計)'!D20</f>
        <v>57219.464999999997</v>
      </c>
      <c r="E8" s="147">
        <v>1.0560462638296464</v>
      </c>
      <c r="F8" s="146">
        <f>+'ダイカスト合計(月別集計)'!E20</f>
        <v>23511.603999999999</v>
      </c>
      <c r="G8" s="148">
        <v>0.99641646013477581</v>
      </c>
      <c r="H8" s="48"/>
      <c r="I8" s="147"/>
      <c r="J8" s="48"/>
      <c r="K8" s="148"/>
      <c r="L8" s="48"/>
      <c r="M8" s="147"/>
      <c r="N8" s="48"/>
      <c r="O8" s="148"/>
      <c r="P8" s="146">
        <f>+'ダイカスト合計(月別集計)'!L20</f>
        <v>66522</v>
      </c>
      <c r="Q8" s="147">
        <v>1.040433631308149</v>
      </c>
      <c r="R8" s="48">
        <f>+'ダイカスト合計(月別集計)'!M20</f>
        <v>48769</v>
      </c>
      <c r="S8" s="148">
        <v>1.0766502093185115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'ダイカスト合計(月別集計)'!A21</f>
        <v>４月</v>
      </c>
      <c r="B9" s="88">
        <f>+'ダイカスト合計(月別集計)'!C21</f>
        <v>74566.122000000003</v>
      </c>
      <c r="C9" s="155">
        <v>1.05494377123366</v>
      </c>
      <c r="D9" s="35">
        <f>+'ダイカスト合計(月別集計)'!D21</f>
        <v>57161.183000000012</v>
      </c>
      <c r="E9" s="144">
        <v>1.0766345803067219</v>
      </c>
      <c r="F9" s="91">
        <f>+'ダイカスト合計(月別集計)'!E21</f>
        <v>24050.995999999999</v>
      </c>
      <c r="G9" s="145">
        <v>1.0464708871069994</v>
      </c>
      <c r="H9" s="35"/>
      <c r="I9" s="144"/>
      <c r="J9" s="35"/>
      <c r="K9" s="145"/>
      <c r="L9" s="35"/>
      <c r="M9" s="144"/>
      <c r="N9" s="35"/>
      <c r="O9" s="145"/>
      <c r="P9" s="47">
        <f>+'ダイカスト合計(月別集計)'!L21</f>
        <v>66538</v>
      </c>
      <c r="Q9" s="144">
        <v>1.0742623979406503</v>
      </c>
      <c r="R9" s="35">
        <f>+'ダイカスト合計(月別集計)'!M21</f>
        <v>48765</v>
      </c>
      <c r="S9" s="145">
        <v>1.1053973727215314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'ダイカスト合計(月別集計)'!A22</f>
        <v>５月</v>
      </c>
      <c r="B10" s="48">
        <f>+'ダイカスト合計(月別集計)'!C22</f>
        <v>73726.634000000005</v>
      </c>
      <c r="C10" s="147">
        <v>1.1970955574023889</v>
      </c>
      <c r="D10" s="48">
        <f>+'ダイカスト合計(月別集計)'!D22</f>
        <v>56043.953000000009</v>
      </c>
      <c r="E10" s="147">
        <v>1.1873250102809003</v>
      </c>
      <c r="F10" s="146">
        <f>+'ダイカスト合計(月別集計)'!E22</f>
        <v>23302.582999999999</v>
      </c>
      <c r="G10" s="148">
        <v>1.1528120393120393</v>
      </c>
      <c r="H10" s="48"/>
      <c r="I10" s="147"/>
      <c r="J10" s="48"/>
      <c r="K10" s="148"/>
      <c r="L10" s="48"/>
      <c r="M10" s="147"/>
      <c r="N10" s="48"/>
      <c r="O10" s="148"/>
      <c r="P10" s="146">
        <f>+'ダイカスト合計(月別集計)'!L22</f>
        <v>66026</v>
      </c>
      <c r="Q10" s="147">
        <v>1.2292367214828515</v>
      </c>
      <c r="R10" s="48">
        <f>+'ダイカスト合計(月別集計)'!M22</f>
        <v>48095</v>
      </c>
      <c r="S10" s="148">
        <v>1.2237869961503622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'ダイカスト合計(月別集計)'!A23</f>
        <v>６月</v>
      </c>
      <c r="B11" s="88">
        <f>+'ダイカスト合計(月別集計)'!C23</f>
        <v>76853.277000000002</v>
      </c>
      <c r="C11" s="155">
        <v>1.1393951081944309</v>
      </c>
      <c r="D11" s="35">
        <f>+'ダイカスト合計(月別集計)'!D23</f>
        <v>57955.868999999999</v>
      </c>
      <c r="E11" s="144">
        <v>1.1658872752372043</v>
      </c>
      <c r="F11" s="91">
        <f>+'ダイカスト合計(月別集計)'!E23</f>
        <v>24516.303</v>
      </c>
      <c r="G11" s="145">
        <v>1.0506803402083855</v>
      </c>
      <c r="H11" s="35"/>
      <c r="I11" s="144"/>
      <c r="J11" s="35"/>
      <c r="K11" s="145"/>
      <c r="L11" s="35"/>
      <c r="M11" s="144"/>
      <c r="N11" s="35"/>
      <c r="O11" s="145"/>
      <c r="P11" s="47">
        <f>+'ダイカスト合計(月別集計)'!L23</f>
        <v>68722</v>
      </c>
      <c r="Q11" s="144">
        <v>1.1570663009609248</v>
      </c>
      <c r="R11" s="35">
        <f>+'ダイカスト合計(月別集計)'!M23</f>
        <v>49739</v>
      </c>
      <c r="S11" s="145">
        <v>1.2027082583490736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'ダイカスト合計(月別集計)'!A24</f>
        <v>７月</v>
      </c>
      <c r="B12" s="48">
        <f>+'ダイカスト合計(月別集計)'!C24</f>
        <v>86204.403999999995</v>
      </c>
      <c r="C12" s="147">
        <v>1.0924051451486729</v>
      </c>
      <c r="D12" s="48">
        <f>+'ダイカスト合計(月別集計)'!D24</f>
        <v>65495.508000000002</v>
      </c>
      <c r="E12" s="147">
        <v>1.1109083279947718</v>
      </c>
      <c r="F12" s="146">
        <f>+'ダイカスト合計(月別集計)'!E24</f>
        <v>28314.679</v>
      </c>
      <c r="G12" s="148">
        <v>1.0693754767850354</v>
      </c>
      <c r="H12" s="48"/>
      <c r="I12" s="147"/>
      <c r="J12" s="48"/>
      <c r="K12" s="148"/>
      <c r="L12" s="48"/>
      <c r="M12" s="147"/>
      <c r="N12" s="48"/>
      <c r="O12" s="148"/>
      <c r="P12" s="146">
        <f>+'ダイカスト合計(月別集計)'!L24</f>
        <v>77325</v>
      </c>
      <c r="Q12" s="147">
        <v>1.1092665310020935</v>
      </c>
      <c r="R12" s="48">
        <f>+'ダイカスト合計(月別集計)'!M24</f>
        <v>56301</v>
      </c>
      <c r="S12" s="148">
        <v>1.1426697447337599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'ダイカスト合計(月別集計)'!A25</f>
        <v>８月</v>
      </c>
      <c r="B13" s="88">
        <f>+'ダイカスト合計(月別集計)'!C25</f>
        <v>61736.829000000005</v>
      </c>
      <c r="C13" s="155">
        <v>1.1094414194074029</v>
      </c>
      <c r="D13" s="35">
        <f>+'ダイカスト合計(月別集計)'!D25</f>
        <v>48091.772999999994</v>
      </c>
      <c r="E13" s="144">
        <v>1.1529511346964048</v>
      </c>
      <c r="F13" s="91">
        <f>+'ダイカスト合計(月別集計)'!E25</f>
        <v>18843.721000000001</v>
      </c>
      <c r="G13" s="145">
        <v>1.0870830090038137</v>
      </c>
      <c r="H13" s="35"/>
      <c r="I13" s="144"/>
      <c r="J13" s="35"/>
      <c r="K13" s="145"/>
      <c r="L13" s="35"/>
      <c r="M13" s="144"/>
      <c r="N13" s="35"/>
      <c r="O13" s="145"/>
      <c r="P13" s="47">
        <f>+'ダイカスト合計(月別集計)'!L25</f>
        <v>54951</v>
      </c>
      <c r="Q13" s="144">
        <v>1.1298017918313124</v>
      </c>
      <c r="R13" s="35">
        <f>+'ダイカスト合計(月別集計)'!M25</f>
        <v>40908</v>
      </c>
      <c r="S13" s="145">
        <v>1.1928231880410796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'ダイカスト合計(月別集計)'!A26</f>
        <v>９月</v>
      </c>
      <c r="B14" s="48">
        <f>+'ダイカスト合計(月別集計)'!C26</f>
        <v>76986.009000000005</v>
      </c>
      <c r="C14" s="147">
        <v>1.0526516488207458</v>
      </c>
      <c r="D14" s="48">
        <f>+'ダイカスト合計(月別集計)'!D26</f>
        <v>59105.917999999998</v>
      </c>
      <c r="E14" s="147">
        <v>1.1092299307488682</v>
      </c>
      <c r="F14" s="146">
        <f>+'ダイカスト合計(月別集計)'!E26</f>
        <v>24370.299000000003</v>
      </c>
      <c r="G14" s="148">
        <v>1.0088882084400401</v>
      </c>
      <c r="H14" s="48"/>
      <c r="I14" s="147"/>
      <c r="J14" s="48"/>
      <c r="K14" s="148"/>
      <c r="L14" s="48"/>
      <c r="M14" s="147"/>
      <c r="N14" s="48"/>
      <c r="O14" s="148"/>
      <c r="P14" s="146">
        <f>+'ダイカスト合計(月別集計)'!L26</f>
        <v>68688</v>
      </c>
      <c r="Q14" s="147">
        <v>1.0716388593201831</v>
      </c>
      <c r="R14" s="48">
        <f>+'ダイカスト合計(月別集計)'!M26</f>
        <v>50678</v>
      </c>
      <c r="S14" s="148">
        <v>1.1431905129803488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'ダイカスト合計(月別集計)'!A27</f>
        <v>１０月</v>
      </c>
      <c r="B15" s="88">
        <f>+'ダイカスト合計(月別集計)'!C27</f>
        <v>85822.760999999984</v>
      </c>
      <c r="C15" s="155">
        <v>1.1567692430290555</v>
      </c>
      <c r="D15" s="35">
        <f>+'ダイカスト合計(月別集計)'!D27</f>
        <v>65461.887999999999</v>
      </c>
      <c r="E15" s="144">
        <v>1.1877660691335985</v>
      </c>
      <c r="F15" s="91">
        <f>+'ダイカスト合計(月別集計)'!E27</f>
        <v>28096.489000000001</v>
      </c>
      <c r="G15" s="145">
        <v>1.1217814987267953</v>
      </c>
      <c r="H15" s="35"/>
      <c r="I15" s="144"/>
      <c r="J15" s="35"/>
      <c r="K15" s="145"/>
      <c r="L15" s="35"/>
      <c r="M15" s="144"/>
      <c r="N15" s="35"/>
      <c r="O15" s="145"/>
      <c r="P15" s="47">
        <f>+'ダイカスト合計(月別集計)'!L27</f>
        <v>77193</v>
      </c>
      <c r="Q15" s="144">
        <v>1.1797511064704966</v>
      </c>
      <c r="R15" s="35">
        <f>+'ダイカスト合計(月別集計)'!M27</f>
        <v>56433</v>
      </c>
      <c r="S15" s="145">
        <v>1.2274776804193932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'ダイカスト合計(月別集計)'!A28</f>
        <v>１１月</v>
      </c>
      <c r="B16" s="48">
        <f>+'ダイカスト合計(月別集計)'!C28</f>
        <v>80121.684999999998</v>
      </c>
      <c r="C16" s="147">
        <v>1.1052585871484255</v>
      </c>
      <c r="D16" s="48">
        <f>+'ダイカスト合計(月別集計)'!D28</f>
        <v>61776.75</v>
      </c>
      <c r="E16" s="147">
        <v>1.1310043105609848</v>
      </c>
      <c r="F16" s="146">
        <f>+'ダイカスト合計(月別集計)'!E28</f>
        <v>25051.462</v>
      </c>
      <c r="G16" s="148">
        <v>1.0930811972115855</v>
      </c>
      <c r="H16" s="48"/>
      <c r="I16" s="147"/>
      <c r="J16" s="48"/>
      <c r="K16" s="148"/>
      <c r="L16" s="48"/>
      <c r="M16" s="147"/>
      <c r="N16" s="48"/>
      <c r="O16" s="148"/>
      <c r="P16" s="146">
        <f>+'ダイカスト合計(月別集計)'!L28</f>
        <v>71666</v>
      </c>
      <c r="Q16" s="147">
        <v>1.1262557066363112</v>
      </c>
      <c r="R16" s="48">
        <f>+'ダイカスト合計(月別集計)'!M28</f>
        <v>52968</v>
      </c>
      <c r="S16" s="148">
        <v>1.1656755352448234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'ダイカスト合計(月別集計)'!A29</f>
        <v>１２月</v>
      </c>
      <c r="B17" s="76">
        <f>+'ダイカスト合計(月別集計)'!C29</f>
        <v>73939.163</v>
      </c>
      <c r="C17" s="157">
        <v>1.1152853785798917</v>
      </c>
      <c r="D17" s="114">
        <f>+'ダイカスト合計(月別集計)'!D29</f>
        <v>58263.693999999996</v>
      </c>
      <c r="E17" s="39">
        <v>1.1490642172124688</v>
      </c>
      <c r="F17" s="170">
        <f>+'ダイカスト合計(月別集計)'!E29</f>
        <v>22864.925000000003</v>
      </c>
      <c r="G17" s="40">
        <v>1.0813984139384922</v>
      </c>
      <c r="H17" s="114"/>
      <c r="I17" s="39"/>
      <c r="J17" s="114"/>
      <c r="K17" s="40"/>
      <c r="L17" s="114"/>
      <c r="M17" s="39"/>
      <c r="N17" s="114"/>
      <c r="O17" s="40"/>
      <c r="P17" s="149">
        <f>+'ダイカスト合計(月別集計)'!L29</f>
        <v>65929</v>
      </c>
      <c r="Q17" s="39">
        <v>1.1425177421512287</v>
      </c>
      <c r="R17" s="114">
        <f>+'ダイカスト合計(月別集計)'!M29</f>
        <v>49816</v>
      </c>
      <c r="S17" s="40">
        <v>1.1863167673050767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17</v>
      </c>
      <c r="B18" s="151">
        <f>+'ダイカスト合計(月別集計)'!C30</f>
        <v>906801.37699999986</v>
      </c>
      <c r="C18" s="151"/>
      <c r="D18" s="151">
        <f>+'ダイカスト合計(月別集計)'!D30</f>
        <v>693539.81800000009</v>
      </c>
      <c r="E18" s="164"/>
      <c r="F18" s="165">
        <f>+'ダイカスト合計(月別集計)'!E30</f>
        <v>285172.58899999998</v>
      </c>
      <c r="G18" s="174"/>
      <c r="H18" s="151"/>
      <c r="I18" s="151"/>
      <c r="J18" s="151"/>
      <c r="K18" s="174"/>
      <c r="L18" s="151"/>
      <c r="M18" s="151"/>
      <c r="N18" s="151"/>
      <c r="O18" s="174"/>
      <c r="P18" s="165">
        <f>+'ダイカスト合計(月別集計)'!L30</f>
        <v>808930</v>
      </c>
      <c r="Q18" s="164"/>
      <c r="R18" s="151">
        <f>+'ダイカスト合計(月別集計)'!M30</f>
        <v>593389</v>
      </c>
      <c r="S18" s="82"/>
      <c r="T18" s="81"/>
      <c r="U18" s="81"/>
      <c r="V18" s="81"/>
      <c r="W18" s="82"/>
      <c r="X18" s="81"/>
      <c r="Y18" s="81"/>
      <c r="Z18" s="81"/>
      <c r="AA18" s="82"/>
    </row>
    <row r="19" spans="1:27" ht="14.4" customHeight="1" x14ac:dyDescent="0.2">
      <c r="A19" s="100" t="s">
        <v>67</v>
      </c>
      <c r="B19" s="88">
        <f>+'ダイカスト合計(月別集計)'!C31</f>
        <v>961948.91099999985</v>
      </c>
      <c r="C19" s="158"/>
      <c r="D19" s="35">
        <f>+'ダイカスト合計(月別集計)'!D31</f>
        <v>718431.82000000007</v>
      </c>
      <c r="E19" s="144"/>
      <c r="F19" s="91">
        <f>+'ダイカスト合計(月別集計)'!E31</f>
        <v>302949.14200000005</v>
      </c>
      <c r="G19" s="159"/>
      <c r="H19" s="35"/>
      <c r="I19" s="158"/>
      <c r="J19" s="35"/>
      <c r="K19" s="159"/>
      <c r="L19" s="35"/>
      <c r="M19" s="158"/>
      <c r="N19" s="35"/>
      <c r="O19" s="159"/>
      <c r="P19" s="47">
        <f>+'ダイカスト合計(月別集計)'!L31</f>
        <v>850654.38199999998</v>
      </c>
      <c r="Q19" s="144"/>
      <c r="R19" s="35">
        <f>+'ダイカスト合計(月別集計)'!M31</f>
        <v>610700.31700000004</v>
      </c>
      <c r="S19" s="159"/>
      <c r="T19" s="35"/>
      <c r="U19" s="158"/>
      <c r="V19" s="35"/>
      <c r="W19" s="159"/>
      <c r="X19" s="35"/>
      <c r="Y19" s="158"/>
      <c r="Z19" s="35"/>
      <c r="AA19" s="159"/>
    </row>
    <row r="20" spans="1:27" ht="14.4" customHeight="1" x14ac:dyDescent="0.2">
      <c r="A20" s="140" t="s">
        <v>15</v>
      </c>
      <c r="B20" s="10">
        <f>B18/$B$18</f>
        <v>1</v>
      </c>
      <c r="C20" s="10"/>
      <c r="D20" s="10">
        <f>D18/$D$18</f>
        <v>1</v>
      </c>
      <c r="E20" s="10"/>
      <c r="F20" s="13">
        <f>F18/$B$18</f>
        <v>0.31448186585627563</v>
      </c>
      <c r="G20" s="11"/>
      <c r="H20" s="10"/>
      <c r="I20" s="10"/>
      <c r="J20" s="10"/>
      <c r="K20" s="11"/>
      <c r="L20" s="10"/>
      <c r="M20" s="10"/>
      <c r="N20" s="10"/>
      <c r="O20" s="11"/>
      <c r="P20" s="13">
        <f>P18/$B$18</f>
        <v>0.89206966433620682</v>
      </c>
      <c r="Q20" s="10"/>
      <c r="R20" s="10">
        <f>R18/$D$18</f>
        <v>0.8555947107855888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16</v>
      </c>
      <c r="B21" s="39">
        <f>B18/B19</f>
        <v>0.94267103650788375</v>
      </c>
      <c r="C21" s="39"/>
      <c r="D21" s="39">
        <f>D18/D19</f>
        <v>0.96535231137173183</v>
      </c>
      <c r="E21" s="39"/>
      <c r="F21" s="160">
        <f>F18/F19</f>
        <v>0.94132165919783306</v>
      </c>
      <c r="G21" s="40"/>
      <c r="H21" s="39"/>
      <c r="I21" s="39"/>
      <c r="J21" s="39"/>
      <c r="K21" s="40"/>
      <c r="L21" s="39"/>
      <c r="M21" s="39"/>
      <c r="N21" s="39"/>
      <c r="O21" s="40"/>
      <c r="P21" s="160">
        <f>P18/P19</f>
        <v>0.95095025326043636</v>
      </c>
      <c r="Q21" s="39"/>
      <c r="R21" s="39">
        <f>R18/R19</f>
        <v>0.97165333549351995</v>
      </c>
      <c r="S21" s="40"/>
      <c r="T21" s="39"/>
      <c r="U21" s="39"/>
      <c r="V21" s="39"/>
      <c r="W21" s="40"/>
      <c r="X21" s="39"/>
      <c r="Y21" s="39"/>
      <c r="Z21" s="39"/>
      <c r="AA21" s="40"/>
    </row>
    <row r="22" spans="1:27" ht="14.4" customHeight="1" x14ac:dyDescent="0.2">
      <c r="A22" s="125" t="str">
        <f>'ダイカスト合計(月別集計)'!A34</f>
        <v>令和7年１月</v>
      </c>
      <c r="B22" s="48">
        <f>+'ダイカスト合計(月別集計)'!C34</f>
        <v>73595.008000000002</v>
      </c>
      <c r="C22" s="147">
        <f t="shared" ref="C22:C33" si="0">B22/B6</f>
        <v>1.0803985079447929</v>
      </c>
      <c r="D22" s="48">
        <f>+'ダイカスト合計(月別集計)'!D34</f>
        <v>58482.547000000006</v>
      </c>
      <c r="E22" s="147">
        <f t="shared" ref="E22:E33" si="1">D22/D6</f>
        <v>1.1475641176959417</v>
      </c>
      <c r="F22" s="146">
        <f>+'ダイカスト合計(月別集計)'!E34</f>
        <v>22524.731</v>
      </c>
      <c r="G22" s="148">
        <f t="shared" ref="G22:G33" si="2">F22/F6</f>
        <v>1.131362527338867</v>
      </c>
      <c r="H22" s="226" t="s">
        <v>56</v>
      </c>
      <c r="I22" s="227" t="s">
        <v>55</v>
      </c>
      <c r="J22" s="226" t="s">
        <v>56</v>
      </c>
      <c r="K22" s="227" t="s">
        <v>55</v>
      </c>
      <c r="L22" s="228" t="s">
        <v>56</v>
      </c>
      <c r="M22" s="227" t="s">
        <v>55</v>
      </c>
      <c r="N22" s="226" t="s">
        <v>56</v>
      </c>
      <c r="O22" s="229" t="s">
        <v>55</v>
      </c>
      <c r="P22" s="189">
        <f>+'ダイカスト合計(月別集計)'!L34</f>
        <v>65433.866999999998</v>
      </c>
      <c r="Q22" s="230">
        <f t="shared" ref="Q22:Q33" si="3">P22/P6</f>
        <v>1.0868510422722364</v>
      </c>
      <c r="R22" s="189">
        <f>+'ダイカスト合計(月別集計)'!M34</f>
        <v>49982.699000000001</v>
      </c>
      <c r="S22" s="231">
        <f t="shared" ref="S22:S33" si="4">R22/R6</f>
        <v>1.1554289049677524</v>
      </c>
      <c r="T22" s="226" t="s">
        <v>56</v>
      </c>
      <c r="U22" s="227" t="s">
        <v>55</v>
      </c>
      <c r="V22" s="226" t="s">
        <v>56</v>
      </c>
      <c r="W22" s="227" t="s">
        <v>55</v>
      </c>
      <c r="X22" s="228" t="s">
        <v>56</v>
      </c>
      <c r="Y22" s="227" t="s">
        <v>55</v>
      </c>
      <c r="Z22" s="226" t="s">
        <v>56</v>
      </c>
      <c r="AA22" s="229" t="s">
        <v>55</v>
      </c>
    </row>
    <row r="23" spans="1:27" ht="14.4" customHeight="1" x14ac:dyDescent="0.2">
      <c r="A23" s="105" t="str">
        <f>'ダイカスト合計(月別集計)'!A35</f>
        <v>２月</v>
      </c>
      <c r="B23" s="35">
        <f>+'ダイカスト合計(月別集計)'!C35</f>
        <v>75664.687000000005</v>
      </c>
      <c r="C23" s="155">
        <f t="shared" si="0"/>
        <v>1.0265153268536544</v>
      </c>
      <c r="D23" s="35">
        <f>+'ダイカスト合計(月別集計)'!D35</f>
        <v>59238.976999999999</v>
      </c>
      <c r="E23" s="155">
        <f t="shared" si="1"/>
        <v>1.057810880790619</v>
      </c>
      <c r="F23" s="47">
        <f>+'ダイカスト合計(月別集計)'!E35</f>
        <v>23677.37</v>
      </c>
      <c r="G23" s="154">
        <f t="shared" si="2"/>
        <v>1.0598575371761256</v>
      </c>
      <c r="H23" s="35"/>
      <c r="I23" s="155"/>
      <c r="J23" s="35"/>
      <c r="K23" s="154"/>
      <c r="L23" s="35"/>
      <c r="M23" s="155"/>
      <c r="N23" s="35"/>
      <c r="O23" s="154"/>
      <c r="P23" s="35">
        <f>+'ダイカスト合計(月別集計)'!L35</f>
        <v>67292.751000000004</v>
      </c>
      <c r="Q23" s="155">
        <f t="shared" si="3"/>
        <v>1.0326517455689403</v>
      </c>
      <c r="R23" s="35">
        <f>+'ダイカスト合計(月別集計)'!M35</f>
        <v>50528.169000000002</v>
      </c>
      <c r="S23" s="154">
        <f t="shared" si="4"/>
        <v>1.0602242855344328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'ダイカスト合計(月別集計)'!A36</f>
        <v>３月</v>
      </c>
      <c r="B24" s="48">
        <f>+'ダイカスト合計(月別集計)'!C36</f>
        <v>77431.503000000026</v>
      </c>
      <c r="C24" s="147">
        <f t="shared" si="0"/>
        <v>1.0322016811750199</v>
      </c>
      <c r="D24" s="48">
        <f>+'ダイカスト合計(月別集計)'!D36</f>
        <v>61021.322999999989</v>
      </c>
      <c r="E24" s="147">
        <f t="shared" si="1"/>
        <v>1.0664434384348052</v>
      </c>
      <c r="F24" s="146">
        <f>+'ダイカスト合計(月別集計)'!E36</f>
        <v>24145.808000000001</v>
      </c>
      <c r="G24" s="148">
        <f t="shared" si="2"/>
        <v>1.0269740847965967</v>
      </c>
      <c r="H24" s="48"/>
      <c r="I24" s="147"/>
      <c r="J24" s="48"/>
      <c r="K24" s="148"/>
      <c r="L24" s="48"/>
      <c r="M24" s="147"/>
      <c r="N24" s="48"/>
      <c r="O24" s="148"/>
      <c r="P24" s="48">
        <f>+'ダイカスト合計(月別集計)'!L36</f>
        <v>69080.659</v>
      </c>
      <c r="Q24" s="147">
        <f t="shared" si="3"/>
        <v>1.038463350470521</v>
      </c>
      <c r="R24" s="48">
        <f>+'ダイカスト合計(月別集計)'!M36</f>
        <v>52261.231999999996</v>
      </c>
      <c r="S24" s="148">
        <f t="shared" si="4"/>
        <v>1.0716076195944144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'ダイカスト合計(月別集計)'!A37</f>
        <v>４月</v>
      </c>
      <c r="B25" s="35">
        <f>+'ダイカスト合計(月別集計)'!C37</f>
        <v>73775.247000000003</v>
      </c>
      <c r="C25" s="155">
        <f t="shared" si="0"/>
        <v>0.98939364179352118</v>
      </c>
      <c r="D25" s="35">
        <f>+'ダイカスト合計(月別集計)'!D37</f>
        <v>58372.504000000001</v>
      </c>
      <c r="E25" s="155">
        <f t="shared" si="1"/>
        <v>1.0211913213902517</v>
      </c>
      <c r="F25" s="47">
        <f>+'ダイカスト合計(月別集計)'!E37</f>
        <v>23641.327000000001</v>
      </c>
      <c r="G25" s="154">
        <f t="shared" si="2"/>
        <v>0.98296665136030137</v>
      </c>
      <c r="H25" s="35"/>
      <c r="I25" s="155"/>
      <c r="J25" s="35"/>
      <c r="K25" s="154"/>
      <c r="L25" s="35"/>
      <c r="M25" s="155"/>
      <c r="N25" s="35"/>
      <c r="O25" s="154"/>
      <c r="P25" s="35">
        <f>+'ダイカスト合計(月別集計)'!L37</f>
        <v>65692.312000000005</v>
      </c>
      <c r="Q25" s="155">
        <f t="shared" si="3"/>
        <v>0.98729014998947973</v>
      </c>
      <c r="R25" s="35">
        <f>+'ダイカスト合計(月別集計)'!M37</f>
        <v>49794.35</v>
      </c>
      <c r="S25" s="154">
        <f t="shared" si="4"/>
        <v>1.0211083769096687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'ダイカスト合計(月別集計)'!A38</f>
        <v>５月</v>
      </c>
      <c r="B26" s="48">
        <f>+'ダイカスト合計(月別集計)'!C38</f>
        <v>70662.492999999988</v>
      </c>
      <c r="C26" s="147">
        <f>B26/B10</f>
        <v>0.95843915782185285</v>
      </c>
      <c r="D26" s="48">
        <f>+'ダイカスト合計(月別集計)'!D38</f>
        <v>56471.510999999999</v>
      </c>
      <c r="E26" s="147">
        <f t="shared" si="1"/>
        <v>1.0076289764927893</v>
      </c>
      <c r="F26" s="146">
        <f>+'ダイカスト合計(月別集計)'!E38</f>
        <v>22208.951000000001</v>
      </c>
      <c r="G26" s="148">
        <f t="shared" si="2"/>
        <v>0.9530682070738683</v>
      </c>
      <c r="H26" s="48"/>
      <c r="I26" s="147"/>
      <c r="J26" s="48"/>
      <c r="K26" s="148"/>
      <c r="L26" s="48"/>
      <c r="M26" s="147"/>
      <c r="N26" s="48"/>
      <c r="O26" s="148"/>
      <c r="P26" s="48">
        <f>+'ダイカスト合計(月別集計)'!L38</f>
        <v>63058.595000000001</v>
      </c>
      <c r="Q26" s="147">
        <f t="shared" si="3"/>
        <v>0.95505702299094297</v>
      </c>
      <c r="R26" s="48">
        <f>+'ダイカスト合計(月別集計)'!M38</f>
        <v>48340.652000000002</v>
      </c>
      <c r="S26" s="148">
        <f t="shared" si="4"/>
        <v>1.0051076411269364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'ダイカスト合計(月別集計)'!A39</f>
        <v>６月</v>
      </c>
      <c r="B27" s="35">
        <f>+'ダイカスト合計(月別集計)'!C39</f>
        <v>77885.335000000006</v>
      </c>
      <c r="C27" s="155">
        <f>B27/B11</f>
        <v>1.0134289394061884</v>
      </c>
      <c r="D27" s="35">
        <f>+'ダイカスト合計(月別集計)'!D39</f>
        <v>61986.75</v>
      </c>
      <c r="E27" s="155">
        <f t="shared" si="1"/>
        <v>1.0695508680924102</v>
      </c>
      <c r="F27" s="47">
        <f>+'ダイカスト合計(月別集計)'!E39</f>
        <v>24754.625</v>
      </c>
      <c r="G27" s="154">
        <f>F27/F11</f>
        <v>1.0097209599669248</v>
      </c>
      <c r="H27" s="35"/>
      <c r="I27" s="155"/>
      <c r="J27" s="35"/>
      <c r="K27" s="154"/>
      <c r="L27" s="35"/>
      <c r="M27" s="155"/>
      <c r="N27" s="35"/>
      <c r="O27" s="154"/>
      <c r="P27" s="35">
        <f>+'ダイカスト合計(月別集計)'!L39</f>
        <v>69733.58600000001</v>
      </c>
      <c r="Q27" s="155">
        <f t="shared" si="3"/>
        <v>1.0147199732254593</v>
      </c>
      <c r="R27" s="35">
        <f>+'ダイカスト合計(月別集計)'!M39</f>
        <v>53376.04</v>
      </c>
      <c r="S27" s="154">
        <f t="shared" si="4"/>
        <v>1.073122499447114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'ダイカスト合計(月別集計)'!A40</f>
        <v>７月</v>
      </c>
      <c r="B28" s="48">
        <f>+'ダイカスト合計(月別集計)'!C40</f>
        <v>83366.402000000002</v>
      </c>
      <c r="C28" s="147">
        <f t="shared" si="0"/>
        <v>0.96707822491296391</v>
      </c>
      <c r="D28" s="48">
        <f>+'ダイカスト合計(月別集計)'!D40</f>
        <v>66138.02</v>
      </c>
      <c r="E28" s="147">
        <f t="shared" si="1"/>
        <v>1.0098100162838648</v>
      </c>
      <c r="F28" s="146">
        <f>+'ダイカスト合計(月別集計)'!E40</f>
        <v>26561.796000000002</v>
      </c>
      <c r="G28" s="148">
        <f t="shared" si="2"/>
        <v>0.93809278219258652</v>
      </c>
      <c r="H28" s="48"/>
      <c r="I28" s="147"/>
      <c r="J28" s="48"/>
      <c r="K28" s="148"/>
      <c r="L28" s="48"/>
      <c r="M28" s="147"/>
      <c r="N28" s="48"/>
      <c r="O28" s="148"/>
      <c r="P28" s="48">
        <f>+'ダイカスト合計(月別集計)'!L40</f>
        <v>74837.63900000001</v>
      </c>
      <c r="Q28" s="147">
        <f t="shared" si="3"/>
        <v>0.96783238279987083</v>
      </c>
      <c r="R28" s="48">
        <f>+'ダイカスト合計(月別集計)'!M40</f>
        <v>56986.414000000004</v>
      </c>
      <c r="S28" s="148">
        <f t="shared" si="4"/>
        <v>1.0121740999271771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'ダイカスト合計(月別集計)'!A41</f>
        <v>８月</v>
      </c>
      <c r="B29" s="35">
        <f>+'ダイカスト合計(月別集計)'!C41</f>
        <v>58871.428</v>
      </c>
      <c r="C29" s="155">
        <f>B29/B13</f>
        <v>0.95358684522005488</v>
      </c>
      <c r="D29" s="35">
        <f>+'ダイカスト合計(月別集計)'!D41</f>
        <v>47405.37</v>
      </c>
      <c r="E29" s="155">
        <f t="shared" si="1"/>
        <v>0.98572722615155006</v>
      </c>
      <c r="F29" s="47">
        <f>+'ダイカスト合計(月別集計)'!E41</f>
        <v>17907.865999999998</v>
      </c>
      <c r="G29" s="154">
        <f t="shared" si="2"/>
        <v>0.95033597663646141</v>
      </c>
      <c r="H29" s="35"/>
      <c r="I29" s="155"/>
      <c r="J29" s="35"/>
      <c r="K29" s="154"/>
      <c r="L29" s="35"/>
      <c r="M29" s="155"/>
      <c r="N29" s="35"/>
      <c r="O29" s="154"/>
      <c r="P29" s="35">
        <f>+'ダイカスト合計(月別集計)'!L41</f>
        <v>52512.172999999995</v>
      </c>
      <c r="Q29" s="155">
        <f t="shared" si="3"/>
        <v>0.95561815071609246</v>
      </c>
      <c r="R29" s="35">
        <f>+'ダイカスト合計(月別集計)'!M41</f>
        <v>40303.402999999998</v>
      </c>
      <c r="S29" s="154">
        <f t="shared" si="4"/>
        <v>0.98522056810403824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'ダイカスト合計(月別集計)'!A42</f>
        <v>９月</v>
      </c>
      <c r="B30" s="48">
        <f>+'ダイカスト合計(月別集計)'!C42</f>
        <v>0</v>
      </c>
      <c r="C30" s="147">
        <f>B30/B14</f>
        <v>0</v>
      </c>
      <c r="D30" s="48">
        <f>+'ダイカスト合計(月別集計)'!D42</f>
        <v>0</v>
      </c>
      <c r="E30" s="147">
        <f t="shared" si="1"/>
        <v>0</v>
      </c>
      <c r="F30" s="146">
        <f>+'ダイカスト合計(月別集計)'!E42</f>
        <v>0</v>
      </c>
      <c r="G30" s="148">
        <f>F30/F14</f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+'ダイカスト合計(月別集計)'!L42</f>
        <v>0</v>
      </c>
      <c r="Q30" s="147">
        <f t="shared" si="3"/>
        <v>0</v>
      </c>
      <c r="R30" s="48">
        <f>+'ダイカスト合計(月別集計)'!M42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'ダイカスト合計(月別集計)'!A43</f>
        <v>１０月</v>
      </c>
      <c r="B31" s="35">
        <f>+'ダイカスト合計(月別集計)'!C43</f>
        <v>0</v>
      </c>
      <c r="C31" s="155">
        <f t="shared" si="0"/>
        <v>0</v>
      </c>
      <c r="D31" s="35">
        <f>+'ダイカスト合計(月別集計)'!D43</f>
        <v>0</v>
      </c>
      <c r="E31" s="155">
        <f t="shared" si="1"/>
        <v>0</v>
      </c>
      <c r="F31" s="47">
        <f>+'ダイカスト合計(月別集計)'!E43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+'ダイカスト合計(月別集計)'!L43</f>
        <v>0</v>
      </c>
      <c r="Q31" s="155">
        <f t="shared" si="3"/>
        <v>0</v>
      </c>
      <c r="R31" s="35">
        <f>+'ダイカスト合計(月別集計)'!M43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'ダイカスト合計(月別集計)'!A44</f>
        <v>１１月</v>
      </c>
      <c r="B32" s="48">
        <f>+'ダイカスト合計(月別集計)'!C44</f>
        <v>0</v>
      </c>
      <c r="C32" s="147">
        <f t="shared" si="0"/>
        <v>0</v>
      </c>
      <c r="D32" s="48">
        <f>+'ダイカスト合計(月別集計)'!D44</f>
        <v>0</v>
      </c>
      <c r="E32" s="147">
        <f t="shared" si="1"/>
        <v>0</v>
      </c>
      <c r="F32" s="146">
        <f>+'ダイカスト合計(月別集計)'!E44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+'ダイカスト合計(月別集計)'!L44</f>
        <v>0</v>
      </c>
      <c r="Q32" s="147">
        <f t="shared" si="3"/>
        <v>0</v>
      </c>
      <c r="R32" s="48">
        <f>+'ダイカスト合計(月別集計)'!M44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08" t="str">
        <f>'ダイカスト合計(月別集計)'!A45</f>
        <v>１２月</v>
      </c>
      <c r="B33" s="114">
        <f>+'ダイカスト合計(月別集計)'!C45</f>
        <v>0</v>
      </c>
      <c r="C33" s="157">
        <f t="shared" si="0"/>
        <v>0</v>
      </c>
      <c r="D33" s="114">
        <f>+'ダイカスト合計(月別集計)'!D45</f>
        <v>0</v>
      </c>
      <c r="E33" s="157">
        <f t="shared" si="1"/>
        <v>0</v>
      </c>
      <c r="F33" s="149">
        <f>+'ダイカスト合計(月別集計)'!E45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+'ダイカスト合計(月別集計)'!L45</f>
        <v>0</v>
      </c>
      <c r="Q33" s="157">
        <f t="shared" si="3"/>
        <v>0</v>
      </c>
      <c r="R33" s="114">
        <f>+'ダイカスト合計(月別集計)'!M45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17</v>
      </c>
      <c r="B34" s="81">
        <f>SUM(B22:B33)</f>
        <v>591252.103</v>
      </c>
      <c r="C34" s="81"/>
      <c r="D34" s="81">
        <f>SUM(D22:D33)</f>
        <v>469117.00200000004</v>
      </c>
      <c r="E34" s="81"/>
      <c r="F34" s="122">
        <f>SUM(F22:F33)</f>
        <v>185422.47400000002</v>
      </c>
      <c r="G34" s="82"/>
      <c r="H34" s="81"/>
      <c r="I34" s="81"/>
      <c r="J34" s="81"/>
      <c r="K34" s="82"/>
      <c r="L34" s="81"/>
      <c r="M34" s="81"/>
      <c r="N34" s="81"/>
      <c r="O34" s="82"/>
      <c r="P34" s="122">
        <f>SUM(P22:P33)</f>
        <v>527641.58200000005</v>
      </c>
      <c r="Q34" s="81"/>
      <c r="R34" s="81">
        <f>SUM(R22:R33)</f>
        <v>401572.95899999997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67</v>
      </c>
      <c r="B35" s="158">
        <f>'ダイカスト合計(月別集計)'!C47</f>
        <v>589931.75900000008</v>
      </c>
      <c r="C35" s="158"/>
      <c r="D35" s="35">
        <f>'ダイカスト合計(月別集計)'!D47</f>
        <v>448931.56800000003</v>
      </c>
      <c r="E35" s="158"/>
      <c r="F35" s="47">
        <f>'ダイカスト合計(月別集計)'!E47</f>
        <v>184789.41399999999</v>
      </c>
      <c r="G35" s="159"/>
      <c r="H35" s="35"/>
      <c r="I35" s="158"/>
      <c r="J35" s="35"/>
      <c r="K35" s="159"/>
      <c r="L35" s="35"/>
      <c r="M35" s="158"/>
      <c r="N35" s="35"/>
      <c r="O35" s="159"/>
      <c r="P35" s="47">
        <f>'ダイカスト合計(月別集計)'!L47</f>
        <v>525454</v>
      </c>
      <c r="Q35" s="158"/>
      <c r="R35" s="35">
        <f>'ダイカスト合計(月別集計)'!M47</f>
        <v>383494</v>
      </c>
      <c r="S35" s="159"/>
      <c r="T35" s="35"/>
      <c r="U35" s="158"/>
      <c r="V35" s="35"/>
      <c r="W35" s="159"/>
      <c r="X35" s="35"/>
      <c r="Y35" s="158"/>
      <c r="Z35" s="35"/>
      <c r="AA35" s="159"/>
    </row>
    <row r="36" spans="1:27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0.31360983421313937</v>
      </c>
      <c r="G36" s="11"/>
      <c r="H36" s="10"/>
      <c r="I36" s="10"/>
      <c r="J36" s="10"/>
      <c r="K36" s="11"/>
      <c r="L36" s="10"/>
      <c r="M36" s="10"/>
      <c r="N36" s="10"/>
      <c r="O36" s="11"/>
      <c r="P36" s="13">
        <f>P34/$B$34</f>
        <v>0.89241387780738268</v>
      </c>
      <c r="Q36" s="10"/>
      <c r="R36" s="10">
        <f>R34/$D$34</f>
        <v>0.85601876991872472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16</v>
      </c>
      <c r="B37" s="39">
        <f>B34/B35</f>
        <v>1.0022381300546321</v>
      </c>
      <c r="C37" s="39"/>
      <c r="D37" s="39">
        <f>D34/D35</f>
        <v>1.0449632760064671</v>
      </c>
      <c r="E37" s="39"/>
      <c r="F37" s="160">
        <f>F34/F35</f>
        <v>1.0034258455952463</v>
      </c>
      <c r="G37" s="40"/>
      <c r="H37" s="39"/>
      <c r="I37" s="39"/>
      <c r="J37" s="39"/>
      <c r="K37" s="40"/>
      <c r="L37" s="39"/>
      <c r="M37" s="39"/>
      <c r="N37" s="39"/>
      <c r="O37" s="40"/>
      <c r="P37" s="160">
        <f>P34/P35</f>
        <v>1.0041632226607848</v>
      </c>
      <c r="Q37" s="39"/>
      <c r="R37" s="39">
        <f>R34/R35</f>
        <v>1.0471427427808517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252"/>
      <c r="B38" t="s">
        <v>80</v>
      </c>
    </row>
    <row r="39" spans="1:27" x14ac:dyDescent="0.2">
      <c r="A39" s="253"/>
    </row>
    <row r="40" spans="1:27" x14ac:dyDescent="0.2">
      <c r="A40" s="253"/>
    </row>
    <row r="41" spans="1:27" x14ac:dyDescent="0.2">
      <c r="A41" s="253"/>
    </row>
    <row r="42" spans="1:27" x14ac:dyDescent="0.2">
      <c r="A42" s="253"/>
    </row>
    <row r="43" spans="1:27" x14ac:dyDescent="0.2">
      <c r="A43" s="253"/>
    </row>
    <row r="44" spans="1:27" x14ac:dyDescent="0.2">
      <c r="A44" s="253"/>
    </row>
    <row r="45" spans="1:27" x14ac:dyDescent="0.2">
      <c r="A45" s="253"/>
    </row>
    <row r="46" spans="1:27" x14ac:dyDescent="0.2">
      <c r="A46" s="253"/>
    </row>
    <row r="47" spans="1:27" x14ac:dyDescent="0.2">
      <c r="A47" s="253"/>
      <c r="E47" s="342"/>
    </row>
    <row r="48" spans="1:27" x14ac:dyDescent="0.2">
      <c r="A48" s="253"/>
    </row>
    <row r="49" spans="1:1" x14ac:dyDescent="0.2">
      <c r="A49" s="253"/>
    </row>
  </sheetData>
  <phoneticPr fontId="2"/>
  <pageMargins left="0.82677165354330717" right="0.15748031496062992" top="0" bottom="0" header="0.43307086614173229" footer="0.59055118110236227"/>
  <pageSetup paperSize="9" scale="62" fitToHeight="0" orientation="landscape" r:id="rId1"/>
  <headerFooter alignWithMargins="0"/>
  <ignoredErrors>
    <ignoredError sqref="F33 R33 D22:D33 F22:F32 R22:R32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1240-0C4E-4589-8126-196B5A699F72}">
  <sheetPr codeName="Sheet10">
    <pageSetUpPr fitToPage="1"/>
  </sheetPr>
  <dimension ref="A1:AC52"/>
  <sheetViews>
    <sheetView view="pageBreakPreview" zoomScale="60" zoomScaleNormal="90" workbookViewId="0">
      <pane ySplit="5" topLeftCell="A6" activePane="bottomLeft" state="frozen"/>
      <selection activeCell="R11" sqref="R11"/>
      <selection pane="bottomLeft" activeCell="D22" sqref="D22:AA33"/>
    </sheetView>
  </sheetViews>
  <sheetFormatPr defaultRowHeight="13.2" x14ac:dyDescent="0.2"/>
  <cols>
    <col min="1" max="1" width="12.44140625" customWidth="1"/>
    <col min="2" max="2" width="11" customWidth="1"/>
    <col min="3" max="3" width="8.44140625" customWidth="1"/>
    <col min="4" max="4" width="11.44140625" customWidth="1"/>
    <col min="5" max="5" width="6.88671875" bestFit="1" customWidth="1"/>
    <col min="6" max="6" width="9.5546875" customWidth="1"/>
    <col min="7" max="7" width="6.88671875" bestFit="1" customWidth="1"/>
    <col min="8" max="8" width="8.6640625" customWidth="1"/>
    <col min="9" max="9" width="7.44140625" customWidth="1"/>
    <col min="10" max="10" width="8.6640625" customWidth="1"/>
    <col min="11" max="11" width="7" customWidth="1"/>
    <col min="12" max="12" width="8.6640625" customWidth="1"/>
    <col min="13" max="13" width="7" customWidth="1"/>
    <col min="14" max="14" width="10.44140625" bestFit="1" customWidth="1"/>
    <col min="15" max="15" width="7" customWidth="1"/>
    <col min="16" max="16" width="10.44140625" bestFit="1" customWidth="1"/>
    <col min="17" max="17" width="6.88671875" bestFit="1" customWidth="1"/>
    <col min="18" max="18" width="11.6640625" customWidth="1"/>
    <col min="19" max="19" width="6.88671875" bestFit="1" customWidth="1"/>
    <col min="21" max="21" width="7" customWidth="1"/>
    <col min="23" max="23" width="8.21875" customWidth="1"/>
    <col min="25" max="25" width="7.21875" customWidth="1"/>
    <col min="27" max="27" width="7" customWidth="1"/>
    <col min="29" max="29" width="9.109375" bestFit="1" customWidth="1"/>
  </cols>
  <sheetData>
    <row r="1" spans="1:27" ht="16.2" x14ac:dyDescent="0.2">
      <c r="A1" s="1" t="s">
        <v>53</v>
      </c>
    </row>
    <row r="2" spans="1:27" x14ac:dyDescent="0.2">
      <c r="U2" t="s">
        <v>83</v>
      </c>
    </row>
    <row r="3" spans="1:27" x14ac:dyDescent="0.2">
      <c r="A3" t="s">
        <v>81</v>
      </c>
      <c r="U3" t="s">
        <v>90</v>
      </c>
    </row>
    <row r="4" spans="1:27" ht="14.4" customHeight="1" x14ac:dyDescent="0.2">
      <c r="A4" s="126"/>
      <c r="B4" s="77" t="s">
        <v>37</v>
      </c>
      <c r="C4" s="77"/>
      <c r="D4" s="77"/>
      <c r="E4" s="77"/>
      <c r="F4" s="126" t="s">
        <v>39</v>
      </c>
      <c r="G4" s="78"/>
      <c r="H4" s="77" t="s">
        <v>117</v>
      </c>
      <c r="I4" s="77"/>
      <c r="J4" s="77"/>
      <c r="K4" s="78"/>
      <c r="L4" s="77" t="s">
        <v>41</v>
      </c>
      <c r="M4" s="77"/>
      <c r="N4" s="77"/>
      <c r="O4" s="78"/>
      <c r="P4" s="77" t="s">
        <v>43</v>
      </c>
      <c r="Q4" s="77"/>
      <c r="R4" s="77"/>
      <c r="S4" s="78"/>
      <c r="T4" s="77" t="s">
        <v>45</v>
      </c>
      <c r="U4" s="77"/>
      <c r="V4" s="77"/>
      <c r="W4" s="78"/>
      <c r="X4" s="77" t="s">
        <v>47</v>
      </c>
      <c r="Y4" s="77"/>
      <c r="Z4" s="77"/>
      <c r="AA4" s="78"/>
    </row>
    <row r="5" spans="1:27" ht="14.4" customHeight="1" x14ac:dyDescent="0.2">
      <c r="A5" s="127"/>
      <c r="B5" s="128" t="s">
        <v>21</v>
      </c>
      <c r="C5" s="8" t="s">
        <v>35</v>
      </c>
      <c r="D5" s="128" t="s">
        <v>18</v>
      </c>
      <c r="E5" s="8" t="s">
        <v>35</v>
      </c>
      <c r="F5" s="127" t="s">
        <v>21</v>
      </c>
      <c r="G5" s="9" t="s">
        <v>35</v>
      </c>
      <c r="H5" s="128" t="s">
        <v>21</v>
      </c>
      <c r="I5" s="8" t="s">
        <v>35</v>
      </c>
      <c r="J5" s="128" t="s">
        <v>18</v>
      </c>
      <c r="K5" s="9" t="s">
        <v>35</v>
      </c>
      <c r="L5" s="128" t="s">
        <v>21</v>
      </c>
      <c r="M5" s="8" t="s">
        <v>35</v>
      </c>
      <c r="N5" s="128" t="s">
        <v>18</v>
      </c>
      <c r="O5" s="9" t="s">
        <v>35</v>
      </c>
      <c r="P5" s="128" t="s">
        <v>21</v>
      </c>
      <c r="Q5" s="8" t="s">
        <v>35</v>
      </c>
      <c r="R5" s="128" t="s">
        <v>23</v>
      </c>
      <c r="S5" s="9" t="s">
        <v>35</v>
      </c>
      <c r="T5" s="128" t="s">
        <v>21</v>
      </c>
      <c r="U5" s="8" t="s">
        <v>35</v>
      </c>
      <c r="V5" s="128" t="s">
        <v>23</v>
      </c>
      <c r="W5" s="9" t="s">
        <v>35</v>
      </c>
      <c r="X5" s="128" t="s">
        <v>21</v>
      </c>
      <c r="Y5" s="8" t="s">
        <v>35</v>
      </c>
      <c r="Z5" s="128" t="s">
        <v>23</v>
      </c>
      <c r="AA5" s="9" t="s">
        <v>35</v>
      </c>
    </row>
    <row r="6" spans="1:27" ht="14.4" customHeight="1" x14ac:dyDescent="0.2">
      <c r="A6" s="125" t="str">
        <f>'アルミ(月別集計)'!A18</f>
        <v>令和6年１月</v>
      </c>
      <c r="B6" s="48">
        <f>+'アルミ(月別集計)'!C18</f>
        <v>66827.264999999999</v>
      </c>
      <c r="C6" s="147">
        <v>1.0650534598075119</v>
      </c>
      <c r="D6" s="48">
        <f>+'アルミ(月別集計)'!D18</f>
        <v>48186.851999999999</v>
      </c>
      <c r="E6" s="147">
        <v>1.0595384745554308</v>
      </c>
      <c r="F6" s="146">
        <f>+'アルミ(月別集計)'!E18</f>
        <v>19381.830999999998</v>
      </c>
      <c r="G6" s="148">
        <v>1.009355655518732</v>
      </c>
      <c r="H6" s="161">
        <f>+'アルミ(月別集計)'!F18</f>
        <v>2030.675</v>
      </c>
      <c r="I6" s="162">
        <v>0.87877080490719062</v>
      </c>
      <c r="J6" s="161">
        <f>+'アルミ(月別集計)'!G18</f>
        <v>1988.154</v>
      </c>
      <c r="K6" s="163">
        <v>0.90487076779255493</v>
      </c>
      <c r="L6" s="161">
        <f>+'アルミ(月別集計)'!I18</f>
        <v>1166.789</v>
      </c>
      <c r="M6" s="162">
        <v>0.95536875960556689</v>
      </c>
      <c r="N6" s="161">
        <f>+'アルミ(月別集計)'!J18</f>
        <v>1495.597</v>
      </c>
      <c r="O6" s="163">
        <v>0.96710066441423237</v>
      </c>
      <c r="P6" s="161">
        <f>+'アルミ(月別集計)'!L18</f>
        <v>59660.222999999998</v>
      </c>
      <c r="Q6" s="162">
        <v>1.0880363464787912</v>
      </c>
      <c r="R6" s="161">
        <f>+'アルミ(月別集計)'!M18</f>
        <v>41447.29</v>
      </c>
      <c r="S6" s="163">
        <v>1.0855625357381649</v>
      </c>
      <c r="T6" s="161">
        <f>'アルミ(月別集計)'!O18</f>
        <v>1770.431</v>
      </c>
      <c r="U6" s="162">
        <v>1.084916650274319</v>
      </c>
      <c r="V6" s="161">
        <f>+'アルミ(月別集計)'!P18</f>
        <v>1392.742</v>
      </c>
      <c r="W6" s="163">
        <v>1.1153357037606508</v>
      </c>
      <c r="X6" s="161">
        <f>+'アルミ(月別集計)'!R18</f>
        <v>2199.1469999999999</v>
      </c>
      <c r="Y6" s="162">
        <v>0.80011023974415652</v>
      </c>
      <c r="Z6" s="161">
        <f>+'アルミ(月別集計)'!S18</f>
        <v>1863.069</v>
      </c>
      <c r="AA6" s="163">
        <v>0.80783129395644893</v>
      </c>
    </row>
    <row r="7" spans="1:27" ht="14.4" customHeight="1" x14ac:dyDescent="0.2">
      <c r="A7" s="105" t="str">
        <f>'アルミ(月別集計)'!A19</f>
        <v>２月</v>
      </c>
      <c r="B7" s="88">
        <f>+'アルミ(月別集計)'!C19</f>
        <v>72374.305999999997</v>
      </c>
      <c r="C7" s="155">
        <v>0.99850693671317514</v>
      </c>
      <c r="D7" s="88">
        <f>+'アルミ(月別集計)'!D19</f>
        <v>52410.889999999992</v>
      </c>
      <c r="E7" s="144">
        <v>1.0237126377845271</v>
      </c>
      <c r="F7" s="91">
        <f>+'アルミ(月別集計)'!E19</f>
        <v>21804.79</v>
      </c>
      <c r="G7" s="145">
        <v>0.94821751871459348</v>
      </c>
      <c r="H7" s="35">
        <f>+'アルミ(月別集計)'!F19</f>
        <v>2320.1950000000002</v>
      </c>
      <c r="I7" s="144">
        <v>0.95198149372216878</v>
      </c>
      <c r="J7" s="35">
        <f>+'アルミ(月別集計)'!G19</f>
        <v>2206.7959999999998</v>
      </c>
      <c r="K7" s="145">
        <v>0.93637214962463133</v>
      </c>
      <c r="L7" s="35">
        <f>+'アルミ(月別集計)'!I19</f>
        <v>1269.0050000000001</v>
      </c>
      <c r="M7" s="144">
        <v>1.0151479638323966</v>
      </c>
      <c r="N7" s="35">
        <f>+'アルミ(月別集計)'!J19</f>
        <v>1591.8510000000001</v>
      </c>
      <c r="O7" s="145">
        <v>0.94487009787918541</v>
      </c>
      <c r="P7" s="168">
        <f>+'アルミ(月別集計)'!L19</f>
        <v>64581.934000000001</v>
      </c>
      <c r="Q7" s="144">
        <v>1.0095606027662289</v>
      </c>
      <c r="R7" s="35">
        <f>+'アルミ(月別集計)'!M19</f>
        <v>45072.612999999998</v>
      </c>
      <c r="S7" s="145">
        <v>1.0416382478298516</v>
      </c>
      <c r="T7" s="169">
        <f>'アルミ(月別集計)'!O19</f>
        <v>1826.17</v>
      </c>
      <c r="U7" s="144">
        <v>1.0438490092360033</v>
      </c>
      <c r="V7" s="35">
        <f>+'アルミ(月別集計)'!P19</f>
        <v>1494.8969999999999</v>
      </c>
      <c r="W7" s="145">
        <v>1.1185371967302045</v>
      </c>
      <c r="X7" s="35">
        <f>+'アルミ(月別集計)'!R19</f>
        <v>2377.002</v>
      </c>
      <c r="Y7" s="144">
        <v>0.77289969480730192</v>
      </c>
      <c r="Z7" s="35">
        <f>+'アルミ(月別集計)'!S19</f>
        <v>2044.7329999999999</v>
      </c>
      <c r="AA7" s="145">
        <v>0.80247540062291201</v>
      </c>
    </row>
    <row r="8" spans="1:27" ht="14.4" customHeight="1" x14ac:dyDescent="0.2">
      <c r="A8" s="125" t="str">
        <f>'アルミ(月別集計)'!A20</f>
        <v>３月</v>
      </c>
      <c r="B8" s="48">
        <f>+'アルミ(月別集計)'!C20</f>
        <v>73646.123000000007</v>
      </c>
      <c r="C8" s="147">
        <v>0.86907287793948118</v>
      </c>
      <c r="D8" s="48">
        <f>+'アルミ(月別集計)'!D20</f>
        <v>53369.184000000001</v>
      </c>
      <c r="E8" s="147">
        <v>0.89309772998095094</v>
      </c>
      <c r="F8" s="146">
        <f>+'アルミ(月別集計)'!E20</f>
        <v>22953.648000000001</v>
      </c>
      <c r="G8" s="148">
        <v>0.84953596800360276</v>
      </c>
      <c r="H8" s="48">
        <f>+'アルミ(月別集計)'!F20</f>
        <v>2270.5830000000001</v>
      </c>
      <c r="I8" s="147">
        <v>0.89774537937993182</v>
      </c>
      <c r="J8" s="48">
        <f>+'アルミ(月別集計)'!G20</f>
        <v>2215.605</v>
      </c>
      <c r="K8" s="148">
        <v>0.91111170510247719</v>
      </c>
      <c r="L8" s="48">
        <f>+'アルミ(月別集計)'!I20</f>
        <v>1336.539</v>
      </c>
      <c r="M8" s="147">
        <v>0.9829668183914233</v>
      </c>
      <c r="N8" s="48">
        <f>+'アルミ(月別集計)'!J20</f>
        <v>1678.3420000000001</v>
      </c>
      <c r="O8" s="148">
        <v>0.95934311534350403</v>
      </c>
      <c r="P8" s="197">
        <f>+'アルミ(月別集計)'!L20</f>
        <v>65971.301000000007</v>
      </c>
      <c r="Q8" s="147">
        <v>0.8748390921903354</v>
      </c>
      <c r="R8" s="48">
        <f>+'アルミ(月別集計)'!M20</f>
        <v>45959.25</v>
      </c>
      <c r="S8" s="148">
        <v>0.8965794526035612</v>
      </c>
      <c r="T8" s="161">
        <f>'アルミ(月別集計)'!O20</f>
        <v>1831.779</v>
      </c>
      <c r="U8" s="147">
        <v>0.93815280419638436</v>
      </c>
      <c r="V8" s="48">
        <f>+'アルミ(月別集計)'!P20</f>
        <v>1473.9949999999999</v>
      </c>
      <c r="W8" s="148">
        <v>1.0205954647741042</v>
      </c>
      <c r="X8" s="48">
        <f>+'アルミ(月別集計)'!R20</f>
        <v>2235.9209999999998</v>
      </c>
      <c r="Y8" s="147">
        <v>0.6406764246241623</v>
      </c>
      <c r="Z8" s="48">
        <f>+'アルミ(月別集計)'!S20</f>
        <v>2041.992</v>
      </c>
      <c r="AA8" s="148">
        <v>0.71118596819711566</v>
      </c>
    </row>
    <row r="9" spans="1:27" ht="14.4" customHeight="1" x14ac:dyDescent="0.2">
      <c r="A9" s="105" t="str">
        <f>'アルミ(月別集計)'!A21</f>
        <v>４月</v>
      </c>
      <c r="B9" s="88">
        <f>+'アルミ(月別集計)'!C21</f>
        <v>73078.569000000003</v>
      </c>
      <c r="C9" s="155">
        <v>0.94412080342326188</v>
      </c>
      <c r="D9" s="88">
        <f>+'アルミ(月別集計)'!D21</f>
        <v>53882.013000000006</v>
      </c>
      <c r="E9" s="144">
        <v>0.96805317496373844</v>
      </c>
      <c r="F9" s="91">
        <f>+'アルミ(月別集計)'!E21</f>
        <v>23439.234</v>
      </c>
      <c r="G9" s="145">
        <v>0.94931769813229816</v>
      </c>
      <c r="H9" s="35">
        <f>+'アルミ(月別集計)'!F21</f>
        <v>2148.3670000000002</v>
      </c>
      <c r="I9" s="144">
        <v>0.90411305374303252</v>
      </c>
      <c r="J9" s="35">
        <f>+'アルミ(月別集計)'!G21</f>
        <v>2256.2910000000002</v>
      </c>
      <c r="K9" s="145">
        <v>0.95058921768087001</v>
      </c>
      <c r="L9" s="35">
        <f>+'アルミ(月別集計)'!I21</f>
        <v>1223.1489999999999</v>
      </c>
      <c r="M9" s="144">
        <v>0.94808712037534393</v>
      </c>
      <c r="N9" s="35">
        <f>+'アルミ(月別集計)'!J21</f>
        <v>1654.9970000000001</v>
      </c>
      <c r="O9" s="145">
        <v>0.96660504913341228</v>
      </c>
      <c r="P9" s="168">
        <f>+'アルミ(月別集計)'!L21</f>
        <v>65913.36</v>
      </c>
      <c r="Q9" s="144">
        <v>0.95891142347603331</v>
      </c>
      <c r="R9" s="35">
        <f>+'アルミ(月別集計)'!M21</f>
        <v>46609.455000000002</v>
      </c>
      <c r="S9" s="145">
        <v>0.98048655378759486</v>
      </c>
      <c r="T9" s="169">
        <f>'アルミ(月別集計)'!O21</f>
        <v>1780.6410000000001</v>
      </c>
      <c r="U9" s="144">
        <v>1.0033487387713289</v>
      </c>
      <c r="V9" s="35">
        <f>+'アルミ(月別集計)'!P21</f>
        <v>1445.883</v>
      </c>
      <c r="W9" s="145">
        <v>1.0850733309268672</v>
      </c>
      <c r="X9" s="35">
        <f>+'アルミ(月別集計)'!R21</f>
        <v>2013.0519999999999</v>
      </c>
      <c r="Y9" s="144">
        <v>0.624182235420078</v>
      </c>
      <c r="Z9" s="35">
        <f>+'アルミ(月別集計)'!S21</f>
        <v>1915.3869999999999</v>
      </c>
      <c r="AA9" s="145">
        <v>0.70813188925797965</v>
      </c>
    </row>
    <row r="10" spans="1:27" ht="14.4" customHeight="1" x14ac:dyDescent="0.2">
      <c r="A10" s="125" t="str">
        <f>'アルミ(月別集計)'!A22</f>
        <v>５月</v>
      </c>
      <c r="B10" s="48">
        <f>+'アルミ(月別集計)'!C22</f>
        <v>72332.792000000001</v>
      </c>
      <c r="C10" s="147">
        <v>1.0551738026489776</v>
      </c>
      <c r="D10" s="48">
        <f>+'アルミ(月別集計)'!D22</f>
        <v>52825.924000000006</v>
      </c>
      <c r="E10" s="147">
        <v>1.0735910905427823</v>
      </c>
      <c r="F10" s="146">
        <f>+'アルミ(月別集計)'!E22</f>
        <v>22768.429</v>
      </c>
      <c r="G10" s="148">
        <v>1.0762300948688786</v>
      </c>
      <c r="H10" s="48">
        <f>+'アルミ(月別集計)'!F22</f>
        <v>2158.1379999999999</v>
      </c>
      <c r="I10" s="147">
        <v>0.97647426648079549</v>
      </c>
      <c r="J10" s="48">
        <f>+'アルミ(月別集計)'!G22</f>
        <v>2188.4810000000002</v>
      </c>
      <c r="K10" s="148">
        <v>1.0253810364942302</v>
      </c>
      <c r="L10" s="48">
        <f>+'アルミ(月別集計)'!I22</f>
        <v>1185.864</v>
      </c>
      <c r="M10" s="147">
        <v>0.94914223238883122</v>
      </c>
      <c r="N10" s="48">
        <f>+'アルミ(月別集計)'!J22</f>
        <v>1647.2850000000001</v>
      </c>
      <c r="O10" s="148">
        <v>1.0725063333335503</v>
      </c>
      <c r="P10" s="197">
        <f>+'アルミ(月別集計)'!L22</f>
        <v>65439.887999999999</v>
      </c>
      <c r="Q10" s="147">
        <v>1.0797235652150354</v>
      </c>
      <c r="R10" s="48">
        <f>+'アルミ(月別集計)'!M22</f>
        <v>45940.612999999998</v>
      </c>
      <c r="S10" s="148">
        <v>1.0933359445483781</v>
      </c>
      <c r="T10" s="161">
        <f>'アルミ(月別集計)'!O22</f>
        <v>1485.606</v>
      </c>
      <c r="U10" s="147">
        <v>0.91379676223480721</v>
      </c>
      <c r="V10" s="48">
        <f>+'アルミ(月別集計)'!P22</f>
        <v>1163.461</v>
      </c>
      <c r="W10" s="148">
        <v>0.95731160447018204</v>
      </c>
      <c r="X10" s="48">
        <f>+'アルミ(月別集計)'!R22</f>
        <v>2063.2959999999998</v>
      </c>
      <c r="Y10" s="147">
        <v>0.7221131255593124</v>
      </c>
      <c r="Z10" s="48">
        <f>+'アルミ(月別集計)'!S22</f>
        <v>1886.0840000000001</v>
      </c>
      <c r="AA10" s="148">
        <v>0.81983797836784755</v>
      </c>
    </row>
    <row r="11" spans="1:27" ht="14.4" customHeight="1" x14ac:dyDescent="0.2">
      <c r="A11" s="105" t="str">
        <f>'アルミ(月別集計)'!A23</f>
        <v>６月</v>
      </c>
      <c r="B11" s="88">
        <f>+'アルミ(月別集計)'!C23</f>
        <v>75402.978000000003</v>
      </c>
      <c r="C11" s="155">
        <v>0.89769559094699036</v>
      </c>
      <c r="D11" s="88">
        <f>+'アルミ(月別集計)'!D23</f>
        <v>54619.817000000003</v>
      </c>
      <c r="E11" s="144">
        <v>0.90894712334661809</v>
      </c>
      <c r="F11" s="91">
        <f>+'アルミ(月別集計)'!E23</f>
        <v>23938.651000000002</v>
      </c>
      <c r="G11" s="145">
        <v>0.92118155079532771</v>
      </c>
      <c r="H11" s="35">
        <f>+'アルミ(月別集計)'!F23</f>
        <v>2123.4949999999999</v>
      </c>
      <c r="I11" s="144">
        <v>0.84284739008426512</v>
      </c>
      <c r="J11" s="35">
        <f>+'アルミ(月別集計)'!G23</f>
        <v>2181.163</v>
      </c>
      <c r="K11" s="145">
        <v>0.89096774905099207</v>
      </c>
      <c r="L11" s="35">
        <f>+'アルミ(月別集計)'!I23</f>
        <v>1250.981</v>
      </c>
      <c r="M11" s="144">
        <v>0.8905173763863381</v>
      </c>
      <c r="N11" s="35">
        <f>+'アルミ(月別集計)'!J23</f>
        <v>1614.7619999999999</v>
      </c>
      <c r="O11" s="145">
        <v>0.86203579337132896</v>
      </c>
      <c r="P11" s="168">
        <f>+'アルミ(月別集計)'!L23</f>
        <v>68112.873000000007</v>
      </c>
      <c r="Q11" s="144">
        <v>0.91031164917483487</v>
      </c>
      <c r="R11" s="35">
        <f>+'アルミ(月別集計)'!M23</f>
        <v>47531.55</v>
      </c>
      <c r="S11" s="145">
        <v>0.92139493597463884</v>
      </c>
      <c r="T11" s="169">
        <f>'アルミ(月別集計)'!O23</f>
        <v>1642.3779999999999</v>
      </c>
      <c r="U11" s="144">
        <v>0.85044120076201046</v>
      </c>
      <c r="V11" s="35">
        <f>+'アルミ(月別集計)'!P23</f>
        <v>1279.4010000000001</v>
      </c>
      <c r="W11" s="145">
        <v>0.86367990538277251</v>
      </c>
      <c r="X11" s="35">
        <f>+'アルミ(月別集計)'!R23</f>
        <v>2273.2510000000002</v>
      </c>
      <c r="Y11" s="144">
        <v>0.68532269014775771</v>
      </c>
      <c r="Z11" s="35">
        <f>+'アルミ(月別集計)'!S23</f>
        <v>2012.941</v>
      </c>
      <c r="AA11" s="145">
        <v>0.74493334260980781</v>
      </c>
    </row>
    <row r="12" spans="1:27" ht="14.4" customHeight="1" x14ac:dyDescent="0.2">
      <c r="A12" s="125" t="str">
        <f>'アルミ(月別集計)'!A24</f>
        <v>７月</v>
      </c>
      <c r="B12" s="48">
        <f>+'アルミ(月別集計)'!C24</f>
        <v>84600.331000000006</v>
      </c>
      <c r="C12" s="147">
        <v>1.0097753992580805</v>
      </c>
      <c r="D12" s="48">
        <f>+'アルミ(月別集計)'!D24</f>
        <v>61930.817999999999</v>
      </c>
      <c r="E12" s="147">
        <v>1.0347093192730117</v>
      </c>
      <c r="F12" s="146">
        <f>+'アルミ(月別集計)'!E24</f>
        <v>27703.119999999999</v>
      </c>
      <c r="G12" s="148">
        <v>1.0444725536362969</v>
      </c>
      <c r="H12" s="48">
        <f>+'アルミ(月別集計)'!F24</f>
        <v>2363.973</v>
      </c>
      <c r="I12" s="147">
        <v>1.0115334963044802</v>
      </c>
      <c r="J12" s="48">
        <f>+'アルミ(月別集計)'!G24</f>
        <v>2443.3009999999999</v>
      </c>
      <c r="K12" s="148">
        <v>1.0517131169874865</v>
      </c>
      <c r="L12" s="48">
        <f>+'アルミ(月別集計)'!I24</f>
        <v>1440.171</v>
      </c>
      <c r="M12" s="147">
        <v>1.0657962217569785</v>
      </c>
      <c r="N12" s="48">
        <f>+'アルミ(月別集計)'!J24</f>
        <v>1876.796</v>
      </c>
      <c r="O12" s="148">
        <v>1.0664001418233391</v>
      </c>
      <c r="P12" s="197">
        <f>+'アルミ(月別集計)'!L24</f>
        <v>76597.433000000005</v>
      </c>
      <c r="Q12" s="147">
        <v>1.020989937300453</v>
      </c>
      <c r="R12" s="48">
        <f>+'アルミ(月別集計)'!M24</f>
        <v>53886.02</v>
      </c>
      <c r="S12" s="148">
        <v>1.0397393455506423</v>
      </c>
      <c r="T12" s="161">
        <f>'アルミ(月別集計)'!O24</f>
        <v>1772.7860000000001</v>
      </c>
      <c r="U12" s="147">
        <v>0.95685431659238862</v>
      </c>
      <c r="V12" s="48">
        <f>+'アルミ(月別集計)'!P24</f>
        <v>1474.615</v>
      </c>
      <c r="W12" s="148">
        <v>1.0719545634297545</v>
      </c>
      <c r="X12" s="48">
        <f>+'アルミ(月別集計)'!R24</f>
        <v>2425.9679999999998</v>
      </c>
      <c r="Y12" s="147">
        <v>0.75396372286463986</v>
      </c>
      <c r="Z12" s="48">
        <f>+'アルミ(月別集計)'!S24</f>
        <v>2250.0859999999998</v>
      </c>
      <c r="AA12" s="148">
        <v>0.87615121869923374</v>
      </c>
    </row>
    <row r="13" spans="1:27" ht="14.4" customHeight="1" x14ac:dyDescent="0.2">
      <c r="A13" s="105" t="str">
        <f>'アルミ(月別集計)'!A25</f>
        <v>８月</v>
      </c>
      <c r="B13" s="88">
        <f>+'アルミ(月別集計)'!C25</f>
        <v>60589.027000000002</v>
      </c>
      <c r="C13" s="155">
        <v>0.84156612540136688</v>
      </c>
      <c r="D13" s="88">
        <f>+'アルミ(月別集計)'!D25</f>
        <v>45277.795999999995</v>
      </c>
      <c r="E13" s="144">
        <v>0.86072449916816651</v>
      </c>
      <c r="F13" s="91">
        <f>+'アルミ(月別集計)'!E25</f>
        <v>18397.185000000001</v>
      </c>
      <c r="G13" s="145">
        <v>0.80872594963459998</v>
      </c>
      <c r="H13" s="35">
        <f>+'アルミ(月別集計)'!F25</f>
        <v>1881.413</v>
      </c>
      <c r="I13" s="144">
        <v>0.88635060591684656</v>
      </c>
      <c r="J13" s="35">
        <f>+'アルミ(月別集計)'!G25</f>
        <v>1950.4490000000001</v>
      </c>
      <c r="K13" s="145">
        <v>0.91910400919834889</v>
      </c>
      <c r="L13" s="35">
        <f>+'アルミ(月別集計)'!I25</f>
        <v>1081.25</v>
      </c>
      <c r="M13" s="144">
        <v>0.93651287212582579</v>
      </c>
      <c r="N13" s="35">
        <f>+'アルミ(月別集計)'!J25</f>
        <v>1531.0219999999999</v>
      </c>
      <c r="O13" s="145">
        <v>1.0259224290492026</v>
      </c>
      <c r="P13" s="168">
        <f>+'アルミ(月別集計)'!L25</f>
        <v>54451.790999999997</v>
      </c>
      <c r="Q13" s="144">
        <v>0.84441123599129841</v>
      </c>
      <c r="R13" s="35">
        <f>+'アルミ(月別集計)'!M25</f>
        <v>39022.885999999999</v>
      </c>
      <c r="S13" s="145">
        <v>0.85594666973632383</v>
      </c>
      <c r="T13" s="169">
        <f>'アルミ(月別集計)'!O25</f>
        <v>1316.415</v>
      </c>
      <c r="U13" s="144">
        <v>0.82870116233393432</v>
      </c>
      <c r="V13" s="35">
        <f>+'アルミ(月別集計)'!P25</f>
        <v>1047.9159999999999</v>
      </c>
      <c r="W13" s="145">
        <v>0.85307738960187884</v>
      </c>
      <c r="X13" s="35">
        <f>+'アルミ(月別集計)'!R25</f>
        <v>1858.1579999999999</v>
      </c>
      <c r="Y13" s="144">
        <v>0.70253977916114507</v>
      </c>
      <c r="Z13" s="35">
        <f>+'アルミ(月別集計)'!S25</f>
        <v>1725.5229999999999</v>
      </c>
      <c r="AA13" s="145">
        <v>0.79476608257166381</v>
      </c>
    </row>
    <row r="14" spans="1:27" ht="14.4" customHeight="1" x14ac:dyDescent="0.2">
      <c r="A14" s="125" t="str">
        <f>'アルミ(月別集計)'!A26</f>
        <v>９月</v>
      </c>
      <c r="B14" s="48">
        <f>+'アルミ(月別集計)'!C26</f>
        <v>75552.078999999998</v>
      </c>
      <c r="C14" s="147">
        <v>0.88539550823971735</v>
      </c>
      <c r="D14" s="48">
        <f>+'アルミ(月別集計)'!D26</f>
        <v>55628.904999999999</v>
      </c>
      <c r="E14" s="147">
        <v>0.90703457722022041</v>
      </c>
      <c r="F14" s="146">
        <f>+'アルミ(月別集計)'!E26</f>
        <v>23758.651000000002</v>
      </c>
      <c r="G14" s="148">
        <v>0.89208553918950406</v>
      </c>
      <c r="H14" s="48">
        <f>+'アルミ(月別集計)'!F26</f>
        <v>2275.7629999999999</v>
      </c>
      <c r="I14" s="147">
        <v>0.97413438119331042</v>
      </c>
      <c r="J14" s="48">
        <f>+'アルミ(月別集計)'!G26</f>
        <v>2310.7199999999998</v>
      </c>
      <c r="K14" s="148">
        <v>0.97159128178131782</v>
      </c>
      <c r="L14" s="48">
        <f>+'アルミ(月別集計)'!I26</f>
        <v>1281.498</v>
      </c>
      <c r="M14" s="147">
        <v>0.93913735537335441</v>
      </c>
      <c r="N14" s="48">
        <f>+'アルミ(月別集計)'!J26</f>
        <v>1700.1189999999999</v>
      </c>
      <c r="O14" s="148">
        <v>0.94645394098103652</v>
      </c>
      <c r="P14" s="197">
        <f>+'アルミ(月別集計)'!L26</f>
        <v>68084.888000000006</v>
      </c>
      <c r="Q14" s="147">
        <v>0.88713872540138861</v>
      </c>
      <c r="R14" s="48">
        <f>+'アルミ(月別集計)'!M26</f>
        <v>48277.677000000003</v>
      </c>
      <c r="S14" s="148">
        <v>0.90749766549654376</v>
      </c>
      <c r="T14" s="161">
        <f>'アルミ(月別集計)'!O26</f>
        <v>1709.356</v>
      </c>
      <c r="U14" s="147">
        <v>0.91586413528605548</v>
      </c>
      <c r="V14" s="48">
        <f>+'アルミ(月別集計)'!P26</f>
        <v>1357.6279999999999</v>
      </c>
      <c r="W14" s="148">
        <v>0.92919992991447375</v>
      </c>
      <c r="X14" s="48">
        <f>+'アルミ(月別集計)'!R26</f>
        <v>2200.5740000000001</v>
      </c>
      <c r="Y14" s="147">
        <v>0.7292188722987003</v>
      </c>
      <c r="Z14" s="48">
        <f>+'アルミ(月別集計)'!S26</f>
        <v>1982.761</v>
      </c>
      <c r="AA14" s="148">
        <v>0.79431684523256296</v>
      </c>
    </row>
    <row r="15" spans="1:27" ht="14.4" customHeight="1" x14ac:dyDescent="0.2">
      <c r="A15" s="105" t="str">
        <f>'アルミ(月別集計)'!A27</f>
        <v>１０月</v>
      </c>
      <c r="B15" s="88">
        <f>+'アルミ(月別集計)'!C27</f>
        <v>84369.427999999985</v>
      </c>
      <c r="C15" s="155">
        <v>0.95484002716530914</v>
      </c>
      <c r="D15" s="88">
        <f>+'アルミ(月別集計)'!D27</f>
        <v>61993.998</v>
      </c>
      <c r="E15" s="144">
        <v>0.98470737985105083</v>
      </c>
      <c r="F15" s="91">
        <f>+'アルミ(月別集計)'!E27</f>
        <v>27498.306</v>
      </c>
      <c r="G15" s="145">
        <v>0.98892775034962543</v>
      </c>
      <c r="H15" s="35">
        <f>+'アルミ(月別集計)'!F27</f>
        <v>2323.1320000000001</v>
      </c>
      <c r="I15" s="144">
        <v>0.96023933938625883</v>
      </c>
      <c r="J15" s="35">
        <f>+'アルミ(月別集計)'!G27</f>
        <v>2422.9479999999999</v>
      </c>
      <c r="K15" s="145">
        <v>0.98445758798245242</v>
      </c>
      <c r="L15" s="35">
        <f>+'アルミ(月別集計)'!I27</f>
        <v>1367.787</v>
      </c>
      <c r="M15" s="144">
        <v>0.97603420076896064</v>
      </c>
      <c r="N15" s="35">
        <f>+'アルミ(月別集計)'!J27</f>
        <v>1886.9469999999999</v>
      </c>
      <c r="O15" s="145">
        <v>1.0095948987005983</v>
      </c>
      <c r="P15" s="168">
        <f>+'アルミ(月別集計)'!L27</f>
        <v>76548.603000000003</v>
      </c>
      <c r="Q15" s="144">
        <v>0.96186534513966793</v>
      </c>
      <c r="R15" s="35">
        <f>+'アルミ(月別集計)'!M27</f>
        <v>54101.889000000003</v>
      </c>
      <c r="S15" s="145">
        <v>0.98991226792582532</v>
      </c>
      <c r="T15" s="169">
        <f>'アルミ(月別集計)'!O27</f>
        <v>1820.2449999999999</v>
      </c>
      <c r="U15" s="144">
        <v>0.98242770548191027</v>
      </c>
      <c r="V15" s="35">
        <f>+'アルミ(月別集計)'!P27</f>
        <v>1448.596</v>
      </c>
      <c r="W15" s="145">
        <v>0.99418694829197851</v>
      </c>
      <c r="X15" s="35">
        <f>+'アルミ(月別集計)'!R27</f>
        <v>2309.6610000000001</v>
      </c>
      <c r="Y15" s="144">
        <v>0.74438942889215698</v>
      </c>
      <c r="Z15" s="35">
        <f>+'アルミ(月別集計)'!S27</f>
        <v>2133.6179999999999</v>
      </c>
      <c r="AA15" s="145">
        <v>0.84792719396727301</v>
      </c>
    </row>
    <row r="16" spans="1:27" ht="14.4" customHeight="1" x14ac:dyDescent="0.2">
      <c r="A16" s="125" t="str">
        <f>'アルミ(月別集計)'!A28</f>
        <v>１１月</v>
      </c>
      <c r="B16" s="48">
        <f>+'アルミ(月別集計)'!C28</f>
        <v>78659.616999999998</v>
      </c>
      <c r="C16" s="147">
        <v>0.8970442601238483</v>
      </c>
      <c r="D16" s="48">
        <f>+'アルミ(月別集計)'!D28</f>
        <v>58388.399999999994</v>
      </c>
      <c r="E16" s="147">
        <v>0.94343686518442882</v>
      </c>
      <c r="F16" s="146">
        <f>+'アルミ(月別集計)'!E28</f>
        <v>24462.050999999999</v>
      </c>
      <c r="G16" s="148">
        <v>0.87761485144241635</v>
      </c>
      <c r="H16" s="48">
        <f>+'アルミ(月別集計)'!F28</f>
        <v>2269.3939999999998</v>
      </c>
      <c r="I16" s="147">
        <v>0.95498826355288202</v>
      </c>
      <c r="J16" s="48">
        <f>+'アルミ(月別集計)'!G28</f>
        <v>2365.681</v>
      </c>
      <c r="K16" s="148">
        <v>1.0170059794774395</v>
      </c>
      <c r="L16" s="48">
        <f>+'アルミ(月別集計)'!I28</f>
        <v>1267.8440000000001</v>
      </c>
      <c r="M16" s="147">
        <v>0.89090671452483106</v>
      </c>
      <c r="N16" s="48">
        <f>+'アルミ(月別集計)'!J28</f>
        <v>1731.443</v>
      </c>
      <c r="O16" s="148">
        <v>0.94336979624394057</v>
      </c>
      <c r="P16" s="197">
        <f>+'アルミ(月別集計)'!L28</f>
        <v>71049.362999999998</v>
      </c>
      <c r="Q16" s="147">
        <v>0.90231444778400449</v>
      </c>
      <c r="R16" s="48">
        <f>+'アルミ(月別集計)'!M28</f>
        <v>50692.34</v>
      </c>
      <c r="S16" s="148">
        <v>0.94427651044296645</v>
      </c>
      <c r="T16" s="161">
        <f>'アルミ(月別集計)'!O28</f>
        <v>1794.2470000000001</v>
      </c>
      <c r="U16" s="147">
        <v>0.83846217112180521</v>
      </c>
      <c r="V16" s="48">
        <f>+'アルミ(月別集計)'!P28</f>
        <v>1473.4870000000001</v>
      </c>
      <c r="W16" s="148">
        <v>0.89654884971798166</v>
      </c>
      <c r="X16" s="48">
        <f>+'アルミ(月別集計)'!R28</f>
        <v>2278.7689999999998</v>
      </c>
      <c r="Y16" s="147">
        <v>0.75783880641092183</v>
      </c>
      <c r="Z16" s="48">
        <f>+'アルミ(月別集計)'!S28</f>
        <v>2125.4490000000001</v>
      </c>
      <c r="AA16" s="148">
        <v>0.88551667419370439</v>
      </c>
    </row>
    <row r="17" spans="1:29" ht="14.4" customHeight="1" x14ac:dyDescent="0.2">
      <c r="A17" s="118" t="str">
        <f>'アルミ(月別集計)'!A29</f>
        <v>１２月</v>
      </c>
      <c r="B17" s="76">
        <f>+'アルミ(月別集計)'!C29</f>
        <v>72573.065000000002</v>
      </c>
      <c r="C17" s="157">
        <v>0.93138952237328509</v>
      </c>
      <c r="D17" s="76">
        <f>+'アルミ(月別集計)'!D29</f>
        <v>54697.810999999994</v>
      </c>
      <c r="E17" s="39">
        <v>0.97155035731037942</v>
      </c>
      <c r="F17" s="170">
        <f>+'アルミ(月別集計)'!E29</f>
        <v>22316.383000000002</v>
      </c>
      <c r="G17" s="40">
        <v>0.91542208700511829</v>
      </c>
      <c r="H17" s="114">
        <f>+'アルミ(月別集計)'!F29</f>
        <v>2173.4679999999998</v>
      </c>
      <c r="I17" s="39">
        <v>0.99297937030429417</v>
      </c>
      <c r="J17" s="114">
        <f>+'アルミ(月別集計)'!G29</f>
        <v>2205.3330000000001</v>
      </c>
      <c r="K17" s="40">
        <v>0.99616770491869933</v>
      </c>
      <c r="L17" s="114">
        <f>+'アルミ(月別集計)'!I29</f>
        <v>1250.386</v>
      </c>
      <c r="M17" s="39">
        <v>0.95133701475867083</v>
      </c>
      <c r="N17" s="114">
        <f>+'アルミ(月別集計)'!J29</f>
        <v>1670.6210000000001</v>
      </c>
      <c r="O17" s="40">
        <v>0.9417053073271261</v>
      </c>
      <c r="P17" s="171">
        <f>+'アルミ(月別集計)'!L29</f>
        <v>65400.483</v>
      </c>
      <c r="Q17" s="39">
        <v>0.93069591333731039</v>
      </c>
      <c r="R17" s="114">
        <f>+'アルミ(月別集計)'!M29</f>
        <v>47402.790999999997</v>
      </c>
      <c r="S17" s="40">
        <v>0.97264083440939919</v>
      </c>
      <c r="T17" s="172">
        <f>'アルミ(月別集計)'!O29</f>
        <v>1507.5350000000001</v>
      </c>
      <c r="U17" s="39">
        <v>0.88142879945460861</v>
      </c>
      <c r="V17" s="114">
        <f>+'アルミ(月別集計)'!P29</f>
        <v>1277.9000000000001</v>
      </c>
      <c r="W17" s="40">
        <v>0.89444511715838171</v>
      </c>
      <c r="X17" s="114">
        <f>+'アルミ(月別集計)'!R29</f>
        <v>2241.1930000000002</v>
      </c>
      <c r="Y17" s="39">
        <v>0.92036811554327236</v>
      </c>
      <c r="Z17" s="114">
        <f>+'アルミ(月別集計)'!S29</f>
        <v>2141.1660000000002</v>
      </c>
      <c r="AA17" s="40">
        <v>0.99738584986430845</v>
      </c>
    </row>
    <row r="18" spans="1:29" ht="14.4" customHeight="1" x14ac:dyDescent="0.2">
      <c r="A18" s="140" t="s">
        <v>17</v>
      </c>
      <c r="B18" s="151">
        <f>+'アルミ(月別集計)'!C30</f>
        <v>890005.58000000007</v>
      </c>
      <c r="C18" s="164"/>
      <c r="D18" s="151">
        <f>+'アルミ(月別集計)'!D30</f>
        <v>653212.40800000005</v>
      </c>
      <c r="E18" s="164"/>
      <c r="F18" s="165">
        <f>+'アルミ(月別集計)'!E30</f>
        <v>278422.27900000004</v>
      </c>
      <c r="G18" s="166"/>
      <c r="H18" s="151">
        <f>+'アルミ(月別集計)'!F30</f>
        <v>26338.595999999998</v>
      </c>
      <c r="I18" s="164"/>
      <c r="J18" s="151">
        <f>+'アルミ(月別集計)'!G30</f>
        <v>26734.922000000002</v>
      </c>
      <c r="K18" s="166"/>
      <c r="L18" s="151">
        <f>+'アルミ(月別集計)'!I30</f>
        <v>15121.263000000001</v>
      </c>
      <c r="M18" s="164"/>
      <c r="N18" s="151">
        <f>+'アルミ(月別集計)'!J30</f>
        <v>20079.781999999999</v>
      </c>
      <c r="O18" s="166"/>
      <c r="P18" s="173">
        <f>+'アルミ(月別集計)'!L30</f>
        <v>801812.14000000013</v>
      </c>
      <c r="Q18" s="164"/>
      <c r="R18" s="151">
        <f>+'アルミ(月別集計)'!M30</f>
        <v>565944.37400000007</v>
      </c>
      <c r="S18" s="166"/>
      <c r="T18" s="151">
        <f>'アルミ(月別集計)'!O30</f>
        <v>20257.589</v>
      </c>
      <c r="U18" s="164"/>
      <c r="V18" s="151">
        <f>+'アルミ(月別集計)'!P30</f>
        <v>16330.520999999999</v>
      </c>
      <c r="W18" s="166"/>
      <c r="X18" s="151">
        <f>+'アルミ(月別集計)'!R30</f>
        <v>26475.991999999998</v>
      </c>
      <c r="Y18" s="164"/>
      <c r="Z18" s="151">
        <f>+'アルミ(月別集計)'!S30</f>
        <v>24122.808999999997</v>
      </c>
      <c r="AA18" s="174"/>
      <c r="AC18" s="35"/>
    </row>
    <row r="19" spans="1:29" ht="14.4" customHeight="1" x14ac:dyDescent="0.2">
      <c r="A19" s="100" t="s">
        <v>67</v>
      </c>
      <c r="B19" s="88">
        <f>+'アルミ(月別集計)'!C31</f>
        <v>944994.37099999981</v>
      </c>
      <c r="C19" s="155"/>
      <c r="D19" s="88">
        <f>+'アルミ(月別集計)'!D31</f>
        <v>676323.19999999984</v>
      </c>
      <c r="E19" s="144"/>
      <c r="F19" s="91">
        <f>+'アルミ(月別集計)'!E31</f>
        <v>297012.386</v>
      </c>
      <c r="G19" s="145"/>
      <c r="H19" s="35">
        <f>+'アルミ(月別集計)'!F31</f>
        <v>28163.402999999995</v>
      </c>
      <c r="I19" s="144"/>
      <c r="J19" s="35">
        <f>+'アルミ(月別集計)'!G31</f>
        <v>27766.351999999999</v>
      </c>
      <c r="K19" s="145"/>
      <c r="L19" s="35">
        <f>+'アルミ(月別集計)'!I31</f>
        <v>15784.545999999997</v>
      </c>
      <c r="M19" s="144"/>
      <c r="N19" s="35">
        <f>+'アルミ(月別集計)'!J31</f>
        <v>20628.977000000003</v>
      </c>
      <c r="O19" s="145"/>
      <c r="P19" s="168">
        <f>+'アルミ(月別集計)'!L31</f>
        <v>843231.78599999996</v>
      </c>
      <c r="Q19" s="144"/>
      <c r="R19" s="35">
        <f>+'アルミ(月別集計)'!M31</f>
        <v>581542.99600000004</v>
      </c>
      <c r="S19" s="145"/>
      <c r="T19" s="88">
        <f>'アルミ(月別集計)'!O31</f>
        <v>21676.207999999999</v>
      </c>
      <c r="U19" s="144"/>
      <c r="V19" s="35">
        <f>+'アルミ(月別集計)'!P31</f>
        <v>16653.026999999998</v>
      </c>
      <c r="W19" s="145"/>
      <c r="X19" s="35">
        <f>+'アルミ(月別集計)'!R31</f>
        <v>36138.428</v>
      </c>
      <c r="Y19" s="144"/>
      <c r="Z19" s="35">
        <f>+'アルミ(月別集計)'!S31</f>
        <v>29731.848000000002</v>
      </c>
      <c r="AA19" s="159"/>
      <c r="AC19" s="35"/>
    </row>
    <row r="20" spans="1:29" ht="14.4" customHeight="1" x14ac:dyDescent="0.2">
      <c r="A20" s="140" t="s">
        <v>50</v>
      </c>
      <c r="B20" s="10">
        <v>1</v>
      </c>
      <c r="C20" s="10"/>
      <c r="D20" s="10">
        <v>1</v>
      </c>
      <c r="E20" s="10"/>
      <c r="F20" s="235">
        <f>F18/$B$18</f>
        <v>0.31283205999674746</v>
      </c>
      <c r="G20" s="236"/>
      <c r="H20" s="237">
        <f>H18/$B$18</f>
        <v>2.9593742547097283E-2</v>
      </c>
      <c r="I20" s="237"/>
      <c r="J20" s="237">
        <f>J18/$D$18</f>
        <v>4.0928374404057555E-2</v>
      </c>
      <c r="K20" s="236"/>
      <c r="L20" s="237">
        <f>L18/$B$18</f>
        <v>1.6990076624013976E-2</v>
      </c>
      <c r="M20" s="237"/>
      <c r="N20" s="237">
        <f>N18/$D$18</f>
        <v>3.074004987363926E-2</v>
      </c>
      <c r="O20" s="236"/>
      <c r="P20" s="235">
        <f>P18/$B$18</f>
        <v>0.90090686847154378</v>
      </c>
      <c r="Q20" s="237"/>
      <c r="R20" s="237">
        <f>R18/$D$18</f>
        <v>0.86640175089876736</v>
      </c>
      <c r="S20" s="236"/>
      <c r="T20" s="237">
        <f>T18/$B$18</f>
        <v>2.2761193250046812E-2</v>
      </c>
      <c r="U20" s="237"/>
      <c r="V20" s="237">
        <f>V18/$D$18</f>
        <v>2.5000322712792067E-2</v>
      </c>
      <c r="W20" s="236"/>
      <c r="X20" s="237">
        <f>X18/$B$18</f>
        <v>2.9748119107298177E-2</v>
      </c>
      <c r="Y20" s="237"/>
      <c r="Z20" s="237">
        <f>Z18/$D$18</f>
        <v>3.692950211074373E-2</v>
      </c>
      <c r="AA20" s="11"/>
    </row>
    <row r="21" spans="1:29" ht="14.4" customHeight="1" x14ac:dyDescent="0.2">
      <c r="A21" s="127" t="s">
        <v>16</v>
      </c>
      <c r="B21" s="39">
        <f>B18/B19</f>
        <v>0.94181045656196849</v>
      </c>
      <c r="C21" s="39"/>
      <c r="D21" s="39">
        <f>D18/D19</f>
        <v>0.96582877535474199</v>
      </c>
      <c r="E21" s="39"/>
      <c r="F21" s="160">
        <f>F18/F19</f>
        <v>0.93740965738715032</v>
      </c>
      <c r="G21" s="40"/>
      <c r="H21" s="39">
        <f>H18/H19</f>
        <v>0.93520644504501116</v>
      </c>
      <c r="I21" s="39"/>
      <c r="J21" s="39">
        <f>J18/J19</f>
        <v>0.9628532404977076</v>
      </c>
      <c r="K21" s="40"/>
      <c r="L21" s="39">
        <f>L18/L19</f>
        <v>0.95797896246113157</v>
      </c>
      <c r="M21" s="39"/>
      <c r="N21" s="39">
        <f>N18/N19</f>
        <v>0.97337749710031651</v>
      </c>
      <c r="O21" s="40"/>
      <c r="P21" s="160">
        <f>P18/P19</f>
        <v>0.95087988061209083</v>
      </c>
      <c r="Q21" s="39"/>
      <c r="R21" s="39">
        <f>R18/R19</f>
        <v>0.97317718189834412</v>
      </c>
      <c r="S21" s="40"/>
      <c r="T21" s="39">
        <v>1.06974041069353</v>
      </c>
      <c r="U21" s="39"/>
      <c r="V21" s="39">
        <f>V18/V19</f>
        <v>0.9806337910819457</v>
      </c>
      <c r="W21" s="40"/>
      <c r="X21" s="39">
        <f>X18/X19</f>
        <v>0.73262710818522592</v>
      </c>
      <c r="Y21" s="39"/>
      <c r="Z21" s="39">
        <f>Z18/Z19</f>
        <v>0.81134576633110722</v>
      </c>
      <c r="AA21" s="40"/>
      <c r="AB21" s="238"/>
      <c r="AC21" s="144"/>
    </row>
    <row r="22" spans="1:29" ht="14.4" customHeight="1" x14ac:dyDescent="0.2">
      <c r="A22" s="125" t="str">
        <f>'アルミ(月別集計)'!A34</f>
        <v>令和7年１月</v>
      </c>
      <c r="B22" s="48">
        <f>'アルミ(月別集計)'!C34</f>
        <v>72175.823000000004</v>
      </c>
      <c r="C22" s="147">
        <f t="shared" ref="C22:C33" si="0">B22/B6</f>
        <v>1.0800355663216203</v>
      </c>
      <c r="D22" s="48">
        <f>'アルミ(月別集計)'!D34</f>
        <v>55343.802000000003</v>
      </c>
      <c r="E22" s="147">
        <f t="shared" ref="E22:E33" si="1">D22/D6</f>
        <v>1.1485249544834346</v>
      </c>
      <c r="F22" s="175">
        <f>'アルミ(月別集計)'!E34</f>
        <v>21939.863000000001</v>
      </c>
      <c r="G22" s="148">
        <f t="shared" ref="G22:G33" si="2">F22/F6</f>
        <v>1.1319809258475118</v>
      </c>
      <c r="H22" s="61">
        <f>'アルミ(月別集計)'!F34</f>
        <v>2064.92</v>
      </c>
      <c r="I22" s="60">
        <f t="shared" ref="I22:I33" si="3">H22/H6</f>
        <v>1.0168638506900416</v>
      </c>
      <c r="J22" s="62">
        <f>'アルミ(月別集計)'!G34</f>
        <v>2262.9090000000001</v>
      </c>
      <c r="K22" s="143">
        <f t="shared" ref="K22:K33" si="4">J22/J6</f>
        <v>1.1381960351159921</v>
      </c>
      <c r="L22" s="176">
        <f>'アルミ(月別集計)'!I34</f>
        <v>1242.6690000000001</v>
      </c>
      <c r="M22" s="143">
        <f t="shared" ref="M22:M33" si="5">L22/L6</f>
        <v>1.0650331808064699</v>
      </c>
      <c r="N22" s="177">
        <f>'アルミ(月別集計)'!J34</f>
        <v>1676.002</v>
      </c>
      <c r="O22" s="142">
        <f t="shared" ref="O22:O33" si="6">N22/N6</f>
        <v>1.12062407185893</v>
      </c>
      <c r="P22" s="48">
        <f>'アルミ(月別集計)'!L34</f>
        <v>64824.93</v>
      </c>
      <c r="Q22" s="147">
        <f t="shared" ref="Q22:Q33" si="7">P22/P6</f>
        <v>1.0865686841297928</v>
      </c>
      <c r="R22" s="48">
        <f>'アルミ(月別集計)'!M34</f>
        <v>47899.569000000003</v>
      </c>
      <c r="S22" s="148">
        <f t="shared" ref="S22:S33" si="8">R22/R6</f>
        <v>1.1556743275615848</v>
      </c>
      <c r="T22" s="177">
        <f>'アルミ(月別集計)'!O34</f>
        <v>1764.175</v>
      </c>
      <c r="U22" s="143">
        <f t="shared" ref="U22:U33" si="9">T22/T6</f>
        <v>0.99646639716543595</v>
      </c>
      <c r="V22" s="177">
        <f>'アルミ(月別集計)'!P34</f>
        <v>1442.924</v>
      </c>
      <c r="W22" s="143">
        <f t="shared" ref="W22:W33" si="10">V22/V6</f>
        <v>1.0360310811334763</v>
      </c>
      <c r="X22" s="176">
        <f>'アルミ(月別集計)'!R34</f>
        <v>2279.1289999999999</v>
      </c>
      <c r="Y22" s="143">
        <f t="shared" ref="Y22:Y33" si="11">X22/X6</f>
        <v>1.0363695560142183</v>
      </c>
      <c r="Z22" s="177">
        <f>'アルミ(月別集計)'!S34</f>
        <v>2062.3980000000001</v>
      </c>
      <c r="AA22" s="142">
        <f t="shared" ref="AA22:AA33" si="12">Z22/Z6</f>
        <v>1.1069895961985305</v>
      </c>
    </row>
    <row r="23" spans="1:29" ht="14.4" customHeight="1" x14ac:dyDescent="0.2">
      <c r="A23" s="105" t="str">
        <f>'アルミ(月別集計)'!A35</f>
        <v>２月</v>
      </c>
      <c r="B23" s="35">
        <f>'アルミ(月別集計)'!C35</f>
        <v>74291.966</v>
      </c>
      <c r="C23" s="155">
        <f t="shared" si="0"/>
        <v>1.0264964198758604</v>
      </c>
      <c r="D23" s="35">
        <f>'アルミ(月別集計)'!D35</f>
        <v>55870.457999999999</v>
      </c>
      <c r="E23" s="155">
        <f t="shared" si="1"/>
        <v>1.0660085718826757</v>
      </c>
      <c r="F23" s="47">
        <f>'アルミ(月別集計)'!E35</f>
        <v>23122.885999999999</v>
      </c>
      <c r="G23" s="154">
        <f t="shared" si="2"/>
        <v>1.0604498369394981</v>
      </c>
      <c r="H23" s="178">
        <f>'アルミ(月別集計)'!F35</f>
        <v>2112.5390000000002</v>
      </c>
      <c r="I23" s="155">
        <f t="shared" si="3"/>
        <v>0.91050062602496773</v>
      </c>
      <c r="J23" s="35">
        <f>'アルミ(月別集計)'!G35</f>
        <v>2234.797</v>
      </c>
      <c r="K23" s="154">
        <f t="shared" si="4"/>
        <v>1.0126885312462051</v>
      </c>
      <c r="L23" s="35">
        <f>'アルミ(月別集計)'!I35</f>
        <v>1239.1659999999999</v>
      </c>
      <c r="M23" s="155">
        <f t="shared" si="5"/>
        <v>0.9764863022604322</v>
      </c>
      <c r="N23" s="35">
        <f>'アルミ(月別集計)'!J35</f>
        <v>1700.78</v>
      </c>
      <c r="O23" s="154">
        <f t="shared" si="6"/>
        <v>1.0684291431798578</v>
      </c>
      <c r="P23" s="35">
        <f>'アルミ(月別集計)'!L35</f>
        <v>66708.930999999997</v>
      </c>
      <c r="Q23" s="155">
        <f t="shared" si="7"/>
        <v>1.0329348606995881</v>
      </c>
      <c r="R23" s="35">
        <f>'アルミ(月別集計)'!M35</f>
        <v>48202.241999999998</v>
      </c>
      <c r="S23" s="154">
        <f t="shared" si="8"/>
        <v>1.0694352688183399</v>
      </c>
      <c r="T23" s="35">
        <f>'アルミ(月別集計)'!O35</f>
        <v>1831.2639999999999</v>
      </c>
      <c r="U23" s="155">
        <f t="shared" si="9"/>
        <v>1.0027894445752585</v>
      </c>
      <c r="V23" s="35">
        <f>'アルミ(月別集計)'!P35</f>
        <v>1534.1780000000001</v>
      </c>
      <c r="W23" s="154">
        <f t="shared" si="10"/>
        <v>1.0262767267577633</v>
      </c>
      <c r="X23" s="35">
        <f>'アルミ(月別集計)'!R35</f>
        <v>2400.0659999999998</v>
      </c>
      <c r="Y23" s="155">
        <f t="shared" si="11"/>
        <v>1.0097029787942964</v>
      </c>
      <c r="Z23" s="35">
        <f>'アルミ(月別集計)'!S35</f>
        <v>2198.4609999999998</v>
      </c>
      <c r="AA23" s="154">
        <f t="shared" si="12"/>
        <v>1.0751824321317256</v>
      </c>
    </row>
    <row r="24" spans="1:29" ht="14.4" customHeight="1" x14ac:dyDescent="0.2">
      <c r="A24" s="125" t="str">
        <f>'アルミ(月別集計)'!A36</f>
        <v>３月</v>
      </c>
      <c r="B24" s="48">
        <f>'アルミ(月別集計)'!C36</f>
        <v>76083.989000000016</v>
      </c>
      <c r="C24" s="147">
        <f t="shared" si="0"/>
        <v>1.0331024350053024</v>
      </c>
      <c r="D24" s="48">
        <f>'アルミ(月別集計)'!D36</f>
        <v>57407.423999999992</v>
      </c>
      <c r="E24" s="147">
        <f t="shared" si="1"/>
        <v>1.0756661372225589</v>
      </c>
      <c r="F24" s="146">
        <f>'アルミ(月別集計)'!E36</f>
        <v>23576.460999999999</v>
      </c>
      <c r="G24" s="148">
        <f t="shared" si="2"/>
        <v>1.0271335083643349</v>
      </c>
      <c r="H24" s="48">
        <f>'アルミ(月別集計)'!F36</f>
        <v>2195.6579999999999</v>
      </c>
      <c r="I24" s="147">
        <f t="shared" si="3"/>
        <v>0.96700186692140289</v>
      </c>
      <c r="J24" s="48">
        <f>'アルミ(月別集計)'!G36</f>
        <v>2318.4870000000001</v>
      </c>
      <c r="K24" s="148">
        <f t="shared" si="4"/>
        <v>1.0464351723344187</v>
      </c>
      <c r="L24" s="48">
        <f>'アルミ(月別集計)'!I36</f>
        <v>1204.123</v>
      </c>
      <c r="M24" s="147">
        <f t="shared" si="5"/>
        <v>0.90092619818800657</v>
      </c>
      <c r="N24" s="48">
        <f>'アルミ(月別集計)'!J36</f>
        <v>1677.1890000000001</v>
      </c>
      <c r="O24" s="148">
        <f t="shared" si="6"/>
        <v>0.99931301248494053</v>
      </c>
      <c r="P24" s="48">
        <f>'アルミ(月別集計)'!L36</f>
        <v>68516.073000000004</v>
      </c>
      <c r="Q24" s="147">
        <f t="shared" si="7"/>
        <v>1.0385739247434274</v>
      </c>
      <c r="R24" s="48">
        <f>'アルミ(月別集計)'!M36</f>
        <v>49669.813999999998</v>
      </c>
      <c r="S24" s="148">
        <f t="shared" si="8"/>
        <v>1.0807359563091217</v>
      </c>
      <c r="T24" s="48">
        <f>'アルミ(月別集計)'!O36</f>
        <v>1788.5730000000001</v>
      </c>
      <c r="U24" s="147">
        <f t="shared" si="9"/>
        <v>0.97641309350090821</v>
      </c>
      <c r="V24" s="48">
        <f>'アルミ(月別集計)'!P36</f>
        <v>1499.912</v>
      </c>
      <c r="W24" s="148">
        <f t="shared" si="10"/>
        <v>1.017582827621532</v>
      </c>
      <c r="X24" s="48">
        <f>'アルミ(月別集計)'!R36</f>
        <v>2379.5619999999999</v>
      </c>
      <c r="Y24" s="147">
        <f t="shared" si="11"/>
        <v>1.0642424307477769</v>
      </c>
      <c r="Z24" s="48">
        <f>'アルミ(月別集計)'!S36</f>
        <v>2242.0219999999999</v>
      </c>
      <c r="AA24" s="148">
        <f t="shared" si="12"/>
        <v>1.0979582682008548</v>
      </c>
    </row>
    <row r="25" spans="1:29" ht="14.4" customHeight="1" x14ac:dyDescent="0.2">
      <c r="A25" s="105" t="str">
        <f>'アルミ(月別集計)'!A37</f>
        <v>４月</v>
      </c>
      <c r="B25" s="35">
        <f>'アルミ(月別集計)'!C37</f>
        <v>72338.183999999994</v>
      </c>
      <c r="C25" s="155">
        <f t="shared" si="0"/>
        <v>0.98986864397960495</v>
      </c>
      <c r="D25" s="35">
        <f>'アルミ(月別集計)'!D37</f>
        <v>55536.627</v>
      </c>
      <c r="E25" s="155">
        <f t="shared" si="1"/>
        <v>1.0307080954826242</v>
      </c>
      <c r="F25" s="47">
        <f>'アルミ(月別集計)'!E37</f>
        <v>23018.159</v>
      </c>
      <c r="G25" s="154">
        <f t="shared" si="2"/>
        <v>0.98203546242168149</v>
      </c>
      <c r="H25" s="35">
        <f>'アルミ(月別集計)'!F37</f>
        <v>2088.5309999999999</v>
      </c>
      <c r="I25" s="155">
        <f t="shared" si="3"/>
        <v>0.97214814787231407</v>
      </c>
      <c r="J25" s="35">
        <f>'アルミ(月別集計)'!G37</f>
        <v>2199.761</v>
      </c>
      <c r="K25" s="154">
        <f t="shared" si="4"/>
        <v>0.97494560763660354</v>
      </c>
      <c r="L25" s="35">
        <f>'アルミ(月別集計)'!I37</f>
        <v>1137.7550000000001</v>
      </c>
      <c r="M25" s="155">
        <f t="shared" si="5"/>
        <v>0.93018512053723645</v>
      </c>
      <c r="N25" s="35">
        <f>'アルミ(月別集計)'!J37</f>
        <v>1610.2339999999999</v>
      </c>
      <c r="O25" s="154">
        <f t="shared" si="6"/>
        <v>0.97295282106251546</v>
      </c>
      <c r="P25" s="35">
        <f>'アルミ(月別集計)'!L37</f>
        <v>65135.951000000001</v>
      </c>
      <c r="Q25" s="155">
        <f t="shared" si="7"/>
        <v>0.98820559291773324</v>
      </c>
      <c r="R25" s="35">
        <f>'アルミ(月別集計)'!M37</f>
        <v>48061.345999999998</v>
      </c>
      <c r="S25" s="154">
        <f t="shared" si="8"/>
        <v>1.0311501389578572</v>
      </c>
      <c r="T25" s="35">
        <f>'アルミ(月別集計)'!O37</f>
        <v>1711.81</v>
      </c>
      <c r="U25" s="155">
        <f t="shared" si="9"/>
        <v>0.96134481908481262</v>
      </c>
      <c r="V25" s="35">
        <f>'アルミ(月別集計)'!P37</f>
        <v>1426.9259999999999</v>
      </c>
      <c r="W25" s="154">
        <f t="shared" si="10"/>
        <v>0.98688898064366193</v>
      </c>
      <c r="X25" s="35">
        <f>'アルミ(月別集計)'!R37</f>
        <v>2264.1370000000002</v>
      </c>
      <c r="Y25" s="155">
        <f t="shared" si="11"/>
        <v>1.1247285216675973</v>
      </c>
      <c r="Z25" s="35">
        <f>'アルミ(月別集計)'!S37</f>
        <v>2238.36</v>
      </c>
      <c r="AA25" s="154">
        <f t="shared" si="12"/>
        <v>1.1686202318382657</v>
      </c>
    </row>
    <row r="26" spans="1:29" ht="14.4" customHeight="1" x14ac:dyDescent="0.2">
      <c r="A26" s="125" t="str">
        <f>'アルミ(月別集計)'!A38</f>
        <v>５月</v>
      </c>
      <c r="B26" s="48">
        <f>'アルミ(月別集計)'!C38</f>
        <v>69336.284999999989</v>
      </c>
      <c r="C26" s="147">
        <f t="shared" si="0"/>
        <v>0.95857332591281685</v>
      </c>
      <c r="D26" s="48">
        <f>'アルミ(月別集計)'!D38</f>
        <v>53415.557999999997</v>
      </c>
      <c r="E26" s="147">
        <f t="shared" si="1"/>
        <v>1.0111618303164938</v>
      </c>
      <c r="F26" s="146">
        <f>'アルミ(月別集計)'!E38</f>
        <v>21649.75</v>
      </c>
      <c r="G26" s="148">
        <f t="shared" si="2"/>
        <v>0.95086709759377774</v>
      </c>
      <c r="H26" s="48">
        <f>'アルミ(月別集計)'!F38</f>
        <v>2051.6460000000002</v>
      </c>
      <c r="I26" s="147">
        <f t="shared" si="3"/>
        <v>0.95065561145765487</v>
      </c>
      <c r="J26" s="48">
        <f>'アルミ(月別集計)'!G38</f>
        <v>2164.9349999999999</v>
      </c>
      <c r="K26" s="148">
        <f t="shared" si="4"/>
        <v>0.98924093926335199</v>
      </c>
      <c r="L26" s="48">
        <f>'アルミ(月別集計)'!I38</f>
        <v>1062.1769999999999</v>
      </c>
      <c r="M26" s="147">
        <f t="shared" si="5"/>
        <v>0.89569883224383229</v>
      </c>
      <c r="N26" s="48">
        <f>'アルミ(月別集計)'!J38</f>
        <v>1569.818</v>
      </c>
      <c r="O26" s="148">
        <f t="shared" si="6"/>
        <v>0.95297292211123141</v>
      </c>
      <c r="P26" s="48">
        <f>'アルミ(月別集計)'!L38</f>
        <v>62508.377</v>
      </c>
      <c r="Q26" s="147">
        <f t="shared" si="7"/>
        <v>0.95520299484620141</v>
      </c>
      <c r="R26" s="48">
        <f>'アルミ(月別集計)'!M38</f>
        <v>46296.625</v>
      </c>
      <c r="S26" s="148">
        <f t="shared" si="8"/>
        <v>1.0077493959429753</v>
      </c>
      <c r="T26" s="48">
        <f>'アルミ(月別集計)'!O38</f>
        <v>1538.4570000000001</v>
      </c>
      <c r="U26" s="147">
        <f t="shared" si="9"/>
        <v>1.0355753813595261</v>
      </c>
      <c r="V26" s="48">
        <f>'アルミ(月別集計)'!P38</f>
        <v>1298.5509999999999</v>
      </c>
      <c r="W26" s="148">
        <f t="shared" si="10"/>
        <v>1.116110466960216</v>
      </c>
      <c r="X26" s="48">
        <f>'アルミ(月別集計)'!R38</f>
        <v>2175.6280000000002</v>
      </c>
      <c r="Y26" s="147">
        <f t="shared" si="11"/>
        <v>1.0544429883060891</v>
      </c>
      <c r="Z26" s="48">
        <f>'アルミ(月別集計)'!S38</f>
        <v>2085.6289999999999</v>
      </c>
      <c r="AA26" s="148">
        <f t="shared" si="12"/>
        <v>1.1057985752490345</v>
      </c>
    </row>
    <row r="27" spans="1:29" ht="14.4" customHeight="1" x14ac:dyDescent="0.2">
      <c r="A27" s="105" t="str">
        <f>'アルミ(月別集計)'!A39</f>
        <v>６月</v>
      </c>
      <c r="B27" s="35">
        <f>'アルミ(月別集計)'!C39</f>
        <v>76600.564000000013</v>
      </c>
      <c r="C27" s="155">
        <f t="shared" si="0"/>
        <v>1.0158824761536609</v>
      </c>
      <c r="D27" s="35">
        <f>'アルミ(月別集計)'!D39</f>
        <v>58427.417000000001</v>
      </c>
      <c r="E27" s="155">
        <f t="shared" si="1"/>
        <v>1.0697109622318948</v>
      </c>
      <c r="F27" s="47">
        <f>'アルミ(月別集計)'!E39</f>
        <v>24270.911</v>
      </c>
      <c r="G27" s="154">
        <f t="shared" si="2"/>
        <v>1.0138796459332649</v>
      </c>
      <c r="H27" s="35">
        <f>'アルミ(月別集計)'!F39</f>
        <v>2231.1640000000002</v>
      </c>
      <c r="I27" s="155">
        <f t="shared" si="3"/>
        <v>1.0507036748379441</v>
      </c>
      <c r="J27" s="35">
        <f>'アルミ(月別集計)'!G39</f>
        <v>2336.9479999999999</v>
      </c>
      <c r="K27" s="154">
        <f t="shared" si="4"/>
        <v>1.0714229060368252</v>
      </c>
      <c r="L27" s="35">
        <f>'アルミ(月別集計)'!I39</f>
        <v>1142.1379999999999</v>
      </c>
      <c r="M27" s="155">
        <f t="shared" si="5"/>
        <v>0.91299388240109158</v>
      </c>
      <c r="N27" s="35">
        <f>'アルミ(月別集計)'!J39</f>
        <v>1633.8109999999999</v>
      </c>
      <c r="O27" s="154">
        <f t="shared" si="6"/>
        <v>1.0117967849131946</v>
      </c>
      <c r="P27" s="35">
        <f>'アルミ(月別集計)'!L39</f>
        <v>69165.804000000004</v>
      </c>
      <c r="Q27" s="155">
        <f t="shared" si="7"/>
        <v>1.0154586196944004</v>
      </c>
      <c r="R27" s="35">
        <f>'アルミ(月別集計)'!M39</f>
        <v>50839.461000000003</v>
      </c>
      <c r="S27" s="154">
        <f t="shared" si="8"/>
        <v>1.0695940065072567</v>
      </c>
      <c r="T27" s="35">
        <f>'アルミ(月別集計)'!O39</f>
        <v>1706.85</v>
      </c>
      <c r="U27" s="155">
        <f t="shared" si="9"/>
        <v>1.03925527497324</v>
      </c>
      <c r="V27" s="35">
        <f>'アルミ(月別集計)'!P39</f>
        <v>1392.6279999999999</v>
      </c>
      <c r="W27" s="154">
        <f t="shared" si="10"/>
        <v>1.0885000089885812</v>
      </c>
      <c r="X27" s="35">
        <f>'アルミ(月別集計)'!R39</f>
        <v>2354.6080000000002</v>
      </c>
      <c r="Y27" s="155">
        <f t="shared" si="11"/>
        <v>1.0357888328213647</v>
      </c>
      <c r="Z27" s="35">
        <f>'アルミ(月別集計)'!S39</f>
        <v>2224.569</v>
      </c>
      <c r="AA27" s="154">
        <f t="shared" si="12"/>
        <v>1.1051337321858912</v>
      </c>
    </row>
    <row r="28" spans="1:29" ht="14.4" customHeight="1" x14ac:dyDescent="0.2">
      <c r="A28" s="125" t="str">
        <f>'アルミ(月別集計)'!A40</f>
        <v>７月</v>
      </c>
      <c r="B28" s="48">
        <f>'アルミ(月別集計)'!C40</f>
        <v>81945.434999999998</v>
      </c>
      <c r="C28" s="147">
        <f t="shared" si="0"/>
        <v>0.96861837337255796</v>
      </c>
      <c r="D28" s="48">
        <f>'アルミ(月別集計)'!D40</f>
        <v>62800.268000000004</v>
      </c>
      <c r="E28" s="147">
        <f t="shared" si="1"/>
        <v>1.0140390524149061</v>
      </c>
      <c r="F28" s="146">
        <f>'アルミ(月別集計)'!E40</f>
        <v>26065.185000000001</v>
      </c>
      <c r="G28" s="148">
        <f t="shared" si="2"/>
        <v>0.94087543208129631</v>
      </c>
      <c r="H28" s="48">
        <f>'アルミ(月別集計)'!F40</f>
        <v>2374.645</v>
      </c>
      <c r="I28" s="147">
        <f t="shared" si="3"/>
        <v>1.0045144339635013</v>
      </c>
      <c r="J28" s="48">
        <f>'アルミ(月別集計)'!G40</f>
        <v>2532.6669999999999</v>
      </c>
      <c r="K28" s="148">
        <f t="shared" si="4"/>
        <v>1.0365759274031321</v>
      </c>
      <c r="L28" s="48">
        <f>'アルミ(月別集計)'!I40</f>
        <v>1201.559</v>
      </c>
      <c r="M28" s="147">
        <f t="shared" si="5"/>
        <v>0.83431689709069268</v>
      </c>
      <c r="N28" s="48">
        <f>'アルミ(月別集計)'!J40</f>
        <v>1778.04</v>
      </c>
      <c r="O28" s="148">
        <f t="shared" si="6"/>
        <v>0.94738053576414272</v>
      </c>
      <c r="P28" s="48">
        <f>'アルミ(月別集計)'!L40</f>
        <v>74198.157000000007</v>
      </c>
      <c r="Q28" s="147">
        <f t="shared" si="7"/>
        <v>0.96867680931291789</v>
      </c>
      <c r="R28" s="48">
        <f>'アルミ(月別集計)'!M40</f>
        <v>54733.029000000002</v>
      </c>
      <c r="S28" s="148">
        <f t="shared" si="8"/>
        <v>1.0157185295926476</v>
      </c>
      <c r="T28" s="48">
        <f>'アルミ(月別集計)'!O40</f>
        <v>1779.4010000000001</v>
      </c>
      <c r="U28" s="147">
        <f t="shared" si="9"/>
        <v>1.003731414846462</v>
      </c>
      <c r="V28" s="48">
        <f>'アルミ(月別集計)'!P40</f>
        <v>1436.848</v>
      </c>
      <c r="W28" s="148">
        <f t="shared" si="10"/>
        <v>0.97438856921976236</v>
      </c>
      <c r="X28" s="48">
        <f>'アルミ(月別集計)'!R40</f>
        <v>2391.6729999999998</v>
      </c>
      <c r="Y28" s="147">
        <f t="shared" si="11"/>
        <v>0.98586337494971077</v>
      </c>
      <c r="Z28" s="48">
        <f>'アルミ(月別集計)'!S40</f>
        <v>2319.6840000000002</v>
      </c>
      <c r="AA28" s="148">
        <f t="shared" si="12"/>
        <v>1.0309312621828679</v>
      </c>
    </row>
    <row r="29" spans="1:29" ht="14.4" customHeight="1" x14ac:dyDescent="0.2">
      <c r="A29" s="105" t="str">
        <f>'アルミ(月別集計)'!A41</f>
        <v>８月</v>
      </c>
      <c r="B29" s="35">
        <f>'アルミ(月別集計)'!C41</f>
        <v>57819.656999999999</v>
      </c>
      <c r="C29" s="155">
        <f t="shared" si="0"/>
        <v>0.9542925487151328</v>
      </c>
      <c r="D29" s="35">
        <f>'アルミ(月別集計)'!D41</f>
        <v>44684.289000000004</v>
      </c>
      <c r="E29" s="155">
        <f t="shared" si="1"/>
        <v>0.98689187521406763</v>
      </c>
      <c r="F29" s="47">
        <f>'アルミ(月別集計)'!E41</f>
        <v>17527.748</v>
      </c>
      <c r="G29" s="154">
        <f t="shared" si="2"/>
        <v>0.95274075898024613</v>
      </c>
      <c r="H29" s="35">
        <f>'アルミ(月別集計)'!F41</f>
        <v>1869.5940000000001</v>
      </c>
      <c r="I29" s="155">
        <f t="shared" si="3"/>
        <v>0.99371801938224091</v>
      </c>
      <c r="J29" s="35">
        <f>'アルミ(月別集計)'!G41</f>
        <v>1974.489</v>
      </c>
      <c r="K29" s="154">
        <f t="shared" si="4"/>
        <v>1.0123253671334138</v>
      </c>
      <c r="L29" s="35">
        <f>'アルミ(月別集計)'!I41</f>
        <v>974.255</v>
      </c>
      <c r="M29" s="155">
        <f t="shared" si="5"/>
        <v>0.90104508670520234</v>
      </c>
      <c r="N29" s="35">
        <f>'アルミ(月別集計)'!J41</f>
        <v>1504.6690000000001</v>
      </c>
      <c r="O29" s="154">
        <f t="shared" si="6"/>
        <v>0.98278731461729496</v>
      </c>
      <c r="P29" s="35">
        <f>'アルミ(月別集計)'!L41</f>
        <v>52069.161999999997</v>
      </c>
      <c r="Q29" s="155">
        <f t="shared" si="7"/>
        <v>0.95624333091266001</v>
      </c>
      <c r="R29" s="35">
        <f>'アルミ(月別集計)'!M41</f>
        <v>38494.563999999998</v>
      </c>
      <c r="S29" s="154">
        <f t="shared" si="8"/>
        <v>0.98646122688106663</v>
      </c>
      <c r="T29" s="35">
        <f>'アルミ(月別集計)'!O41</f>
        <v>1182.0630000000001</v>
      </c>
      <c r="U29" s="155">
        <f t="shared" si="9"/>
        <v>0.89794099884914724</v>
      </c>
      <c r="V29" s="35">
        <f>'アルミ(月別集計)'!P41</f>
        <v>975.30499999999995</v>
      </c>
      <c r="W29" s="154">
        <f t="shared" si="10"/>
        <v>0.93070914080899614</v>
      </c>
      <c r="X29" s="35">
        <f>'アルミ(月別集計)'!R41</f>
        <v>1724.5830000000001</v>
      </c>
      <c r="Y29" s="155">
        <f t="shared" si="11"/>
        <v>0.92811429383292499</v>
      </c>
      <c r="Z29" s="35">
        <f>'アルミ(月別集計)'!S41</f>
        <v>1735.2619999999999</v>
      </c>
      <c r="AA29" s="154">
        <f t="shared" si="12"/>
        <v>1.0056440858800491</v>
      </c>
    </row>
    <row r="30" spans="1:29" ht="14.4" customHeight="1" x14ac:dyDescent="0.2">
      <c r="A30" s="125" t="str">
        <f>'アルミ(月別集計)'!A42</f>
        <v>９月</v>
      </c>
      <c r="B30" s="48">
        <f>'アルミ(月別集計)'!C42</f>
        <v>0</v>
      </c>
      <c r="C30" s="147">
        <f t="shared" si="0"/>
        <v>0</v>
      </c>
      <c r="D30" s="48">
        <f>'アルミ(月別集計)'!D42</f>
        <v>0</v>
      </c>
      <c r="E30" s="147">
        <f t="shared" si="1"/>
        <v>0</v>
      </c>
      <c r="F30" s="146">
        <f>'アルミ(月別集計)'!E42</f>
        <v>0</v>
      </c>
      <c r="G30" s="148">
        <f t="shared" si="2"/>
        <v>0</v>
      </c>
      <c r="H30" s="48">
        <f>'アルミ(月別集計)'!F42</f>
        <v>0</v>
      </c>
      <c r="I30" s="147">
        <f t="shared" si="3"/>
        <v>0</v>
      </c>
      <c r="J30" s="48">
        <f>'アルミ(月別集計)'!G42</f>
        <v>0</v>
      </c>
      <c r="K30" s="148">
        <f t="shared" si="4"/>
        <v>0</v>
      </c>
      <c r="L30" s="48">
        <f>'アルミ(月別集計)'!I42</f>
        <v>0</v>
      </c>
      <c r="M30" s="147">
        <f t="shared" si="5"/>
        <v>0</v>
      </c>
      <c r="N30" s="48">
        <f>'アルミ(月別集計)'!J42</f>
        <v>0</v>
      </c>
      <c r="O30" s="148">
        <f t="shared" si="6"/>
        <v>0</v>
      </c>
      <c r="P30" s="48">
        <f>'アルミ(月別集計)'!L42</f>
        <v>0</v>
      </c>
      <c r="Q30" s="147">
        <f t="shared" si="7"/>
        <v>0</v>
      </c>
      <c r="R30" s="48">
        <f>'アルミ(月別集計)'!M42</f>
        <v>0</v>
      </c>
      <c r="S30" s="148">
        <f t="shared" si="8"/>
        <v>0</v>
      </c>
      <c r="T30" s="48">
        <f>'アルミ(月別集計)'!O42</f>
        <v>0</v>
      </c>
      <c r="U30" s="147">
        <f t="shared" si="9"/>
        <v>0</v>
      </c>
      <c r="V30" s="48">
        <f>'アルミ(月別集計)'!P42</f>
        <v>0</v>
      </c>
      <c r="W30" s="148">
        <f t="shared" si="10"/>
        <v>0</v>
      </c>
      <c r="X30" s="48">
        <f>'アルミ(月別集計)'!R42</f>
        <v>0</v>
      </c>
      <c r="Y30" s="147">
        <f t="shared" si="11"/>
        <v>0</v>
      </c>
      <c r="Z30" s="48">
        <f>'アルミ(月別集計)'!S42</f>
        <v>0</v>
      </c>
      <c r="AA30" s="148">
        <f t="shared" si="12"/>
        <v>0</v>
      </c>
    </row>
    <row r="31" spans="1:29" ht="14.4" customHeight="1" x14ac:dyDescent="0.2">
      <c r="A31" s="105" t="str">
        <f>'アルミ(月別集計)'!A43</f>
        <v>１０月</v>
      </c>
      <c r="B31" s="35">
        <f>'アルミ(月別集計)'!C43</f>
        <v>0</v>
      </c>
      <c r="C31" s="155">
        <f t="shared" si="0"/>
        <v>0</v>
      </c>
      <c r="D31" s="35">
        <f>'アルミ(月別集計)'!D43</f>
        <v>0</v>
      </c>
      <c r="E31" s="155">
        <f t="shared" si="1"/>
        <v>0</v>
      </c>
      <c r="F31" s="47">
        <f>'アルミ(月別集計)'!E43</f>
        <v>0</v>
      </c>
      <c r="G31" s="154">
        <f t="shared" si="2"/>
        <v>0</v>
      </c>
      <c r="H31" s="35">
        <f>'アルミ(月別集計)'!F43</f>
        <v>0</v>
      </c>
      <c r="I31" s="155">
        <f t="shared" si="3"/>
        <v>0</v>
      </c>
      <c r="J31" s="35">
        <f>'アルミ(月別集計)'!G43</f>
        <v>0</v>
      </c>
      <c r="K31" s="154">
        <f t="shared" si="4"/>
        <v>0</v>
      </c>
      <c r="L31" s="35">
        <f>'アルミ(月別集計)'!I43</f>
        <v>0</v>
      </c>
      <c r="M31" s="155">
        <f t="shared" si="5"/>
        <v>0</v>
      </c>
      <c r="N31" s="35">
        <f>'アルミ(月別集計)'!J43</f>
        <v>0</v>
      </c>
      <c r="O31" s="154">
        <f t="shared" si="6"/>
        <v>0</v>
      </c>
      <c r="P31" s="35">
        <f>'アルミ(月別集計)'!L43</f>
        <v>0</v>
      </c>
      <c r="Q31" s="155">
        <f t="shared" si="7"/>
        <v>0</v>
      </c>
      <c r="R31" s="35">
        <f>'アルミ(月別集計)'!M43</f>
        <v>0</v>
      </c>
      <c r="S31" s="154">
        <f t="shared" si="8"/>
        <v>0</v>
      </c>
      <c r="T31" s="35">
        <f>'アルミ(月別集計)'!O43</f>
        <v>0</v>
      </c>
      <c r="U31" s="155">
        <f t="shared" si="9"/>
        <v>0</v>
      </c>
      <c r="V31" s="35">
        <f>'アルミ(月別集計)'!P43</f>
        <v>0</v>
      </c>
      <c r="W31" s="154">
        <f t="shared" si="10"/>
        <v>0</v>
      </c>
      <c r="X31" s="35">
        <f>'アルミ(月別集計)'!R43</f>
        <v>0</v>
      </c>
      <c r="Y31" s="155">
        <f t="shared" si="11"/>
        <v>0</v>
      </c>
      <c r="Z31" s="35">
        <f>'アルミ(月別集計)'!S43</f>
        <v>0</v>
      </c>
      <c r="AA31" s="154">
        <f t="shared" si="12"/>
        <v>0</v>
      </c>
    </row>
    <row r="32" spans="1:29" ht="14.4" customHeight="1" x14ac:dyDescent="0.2">
      <c r="A32" s="125" t="str">
        <f>'アルミ(月別集計)'!A44</f>
        <v>１１月</v>
      </c>
      <c r="B32" s="48">
        <f>'アルミ(月別集計)'!C44</f>
        <v>0</v>
      </c>
      <c r="C32" s="147">
        <f t="shared" si="0"/>
        <v>0</v>
      </c>
      <c r="D32" s="48">
        <f>'アルミ(月別集計)'!D44</f>
        <v>0</v>
      </c>
      <c r="E32" s="147">
        <f t="shared" si="1"/>
        <v>0</v>
      </c>
      <c r="F32" s="146">
        <f>'アルミ(月別集計)'!E44</f>
        <v>0</v>
      </c>
      <c r="G32" s="148">
        <f t="shared" si="2"/>
        <v>0</v>
      </c>
      <c r="H32" s="48">
        <f>'アルミ(月別集計)'!F44</f>
        <v>0</v>
      </c>
      <c r="I32" s="147">
        <f t="shared" si="3"/>
        <v>0</v>
      </c>
      <c r="J32" s="48">
        <f>'アルミ(月別集計)'!G44</f>
        <v>0</v>
      </c>
      <c r="K32" s="148">
        <f t="shared" si="4"/>
        <v>0</v>
      </c>
      <c r="L32" s="48">
        <f>'アルミ(月別集計)'!I44</f>
        <v>0</v>
      </c>
      <c r="M32" s="147">
        <f t="shared" si="5"/>
        <v>0</v>
      </c>
      <c r="N32" s="48">
        <f>'アルミ(月別集計)'!J44</f>
        <v>0</v>
      </c>
      <c r="O32" s="148">
        <f t="shared" si="6"/>
        <v>0</v>
      </c>
      <c r="P32" s="48">
        <f>'アルミ(月別集計)'!L44</f>
        <v>0</v>
      </c>
      <c r="Q32" s="147">
        <f t="shared" si="7"/>
        <v>0</v>
      </c>
      <c r="R32" s="48">
        <f>'アルミ(月別集計)'!M44</f>
        <v>0</v>
      </c>
      <c r="S32" s="148">
        <f t="shared" si="8"/>
        <v>0</v>
      </c>
      <c r="T32" s="48">
        <f>'アルミ(月別集計)'!O44</f>
        <v>0</v>
      </c>
      <c r="U32" s="147">
        <f t="shared" si="9"/>
        <v>0</v>
      </c>
      <c r="V32" s="48">
        <f>'アルミ(月別集計)'!P44</f>
        <v>0</v>
      </c>
      <c r="W32" s="148">
        <f t="shared" si="10"/>
        <v>0</v>
      </c>
      <c r="X32" s="48">
        <f>'アルミ(月別集計)'!R44</f>
        <v>0</v>
      </c>
      <c r="Y32" s="147">
        <f t="shared" si="11"/>
        <v>0</v>
      </c>
      <c r="Z32" s="48">
        <f>'アルミ(月別集計)'!S44</f>
        <v>0</v>
      </c>
      <c r="AA32" s="148">
        <f t="shared" si="12"/>
        <v>0</v>
      </c>
    </row>
    <row r="33" spans="1:28" ht="14.4" customHeight="1" x14ac:dyDescent="0.2">
      <c r="A33" s="118" t="str">
        <f>'アルミ(月別集計)'!A45</f>
        <v>１２月</v>
      </c>
      <c r="B33" s="114">
        <f>'アルミ(月別集計)'!C45</f>
        <v>0</v>
      </c>
      <c r="C33" s="157">
        <f t="shared" si="0"/>
        <v>0</v>
      </c>
      <c r="D33" s="114">
        <f>'アルミ(月別集計)'!D45</f>
        <v>0</v>
      </c>
      <c r="E33" s="157">
        <f t="shared" si="1"/>
        <v>0</v>
      </c>
      <c r="F33" s="149">
        <f>'アルミ(月別集計)'!E45</f>
        <v>0</v>
      </c>
      <c r="G33" s="156">
        <f t="shared" si="2"/>
        <v>0</v>
      </c>
      <c r="H33" s="114">
        <f>'アルミ(月別集計)'!F45</f>
        <v>0</v>
      </c>
      <c r="I33" s="157">
        <f t="shared" si="3"/>
        <v>0</v>
      </c>
      <c r="J33" s="114">
        <f>'アルミ(月別集計)'!G45</f>
        <v>0</v>
      </c>
      <c r="K33" s="156">
        <f t="shared" si="4"/>
        <v>0</v>
      </c>
      <c r="L33" s="114">
        <f>'アルミ(月別集計)'!I45</f>
        <v>0</v>
      </c>
      <c r="M33" s="157">
        <f t="shared" si="5"/>
        <v>0</v>
      </c>
      <c r="N33" s="114">
        <f>'アルミ(月別集計)'!J45</f>
        <v>0</v>
      </c>
      <c r="O33" s="156">
        <f t="shared" si="6"/>
        <v>0</v>
      </c>
      <c r="P33" s="114">
        <f>'アルミ(月別集計)'!L45</f>
        <v>0</v>
      </c>
      <c r="Q33" s="157">
        <f t="shared" si="7"/>
        <v>0</v>
      </c>
      <c r="R33" s="114">
        <f>'アルミ(月別集計)'!M45</f>
        <v>0</v>
      </c>
      <c r="S33" s="156">
        <f t="shared" si="8"/>
        <v>0</v>
      </c>
      <c r="T33" s="114">
        <f>'アルミ(月別集計)'!O45</f>
        <v>0</v>
      </c>
      <c r="U33" s="157">
        <f t="shared" si="9"/>
        <v>0</v>
      </c>
      <c r="V33" s="114">
        <f>'アルミ(月別集計)'!P45</f>
        <v>0</v>
      </c>
      <c r="W33" s="156">
        <f t="shared" si="10"/>
        <v>0</v>
      </c>
      <c r="X33" s="114">
        <f>'アルミ(月別集計)'!R45</f>
        <v>0</v>
      </c>
      <c r="Y33" s="157">
        <f t="shared" si="11"/>
        <v>0</v>
      </c>
      <c r="Z33" s="114">
        <f>'アルミ(月別集計)'!S45</f>
        <v>0</v>
      </c>
      <c r="AA33" s="156">
        <f t="shared" si="12"/>
        <v>0</v>
      </c>
    </row>
    <row r="34" spans="1:28" ht="14.4" customHeight="1" x14ac:dyDescent="0.2">
      <c r="A34" s="140" t="s">
        <v>17</v>
      </c>
      <c r="B34" s="81">
        <f>SUM(B22:B33)</f>
        <v>580591.90299999993</v>
      </c>
      <c r="C34" s="81"/>
      <c r="D34" s="81">
        <f>SUM(D22:D33)</f>
        <v>443485.84299999999</v>
      </c>
      <c r="E34" s="81"/>
      <c r="F34" s="122">
        <f>SUM(F22:F33)</f>
        <v>181170.96299999999</v>
      </c>
      <c r="G34" s="82"/>
      <c r="H34" s="81">
        <f>SUM(H22:H33)</f>
        <v>16988.697000000004</v>
      </c>
      <c r="I34" s="81"/>
      <c r="J34" s="81">
        <f>SUM(J22:J33)</f>
        <v>18024.992999999999</v>
      </c>
      <c r="K34" s="82"/>
      <c r="L34" s="81">
        <f>SUM(L22:L33)</f>
        <v>9203.8419999999987</v>
      </c>
      <c r="M34" s="81"/>
      <c r="N34" s="81">
        <f>SUM(N22:N33)</f>
        <v>13150.543</v>
      </c>
      <c r="O34" s="82"/>
      <c r="P34" s="122">
        <f>SUM(P22:P33)</f>
        <v>523127.38500000001</v>
      </c>
      <c r="Q34" s="81"/>
      <c r="R34" s="81">
        <f>SUM(R22:R33)</f>
        <v>384196.64999999997</v>
      </c>
      <c r="S34" s="82"/>
      <c r="T34" s="81">
        <f>SUM(T22:T33)</f>
        <v>13302.593000000001</v>
      </c>
      <c r="U34" s="81"/>
      <c r="V34" s="81">
        <f>SUM(V22:V33)</f>
        <v>11007.272000000001</v>
      </c>
      <c r="W34" s="82"/>
      <c r="X34" s="81">
        <f>SUM(X22:X33)</f>
        <v>17969.385999999999</v>
      </c>
      <c r="Y34" s="81"/>
      <c r="Z34" s="81">
        <f>SUM(Z22:Z33)</f>
        <v>17106.384999999998</v>
      </c>
      <c r="AA34" s="82"/>
    </row>
    <row r="35" spans="1:28" ht="14.4" customHeight="1" x14ac:dyDescent="0.2">
      <c r="A35" s="100" t="s">
        <v>67</v>
      </c>
      <c r="B35" s="158">
        <f>'アルミ(月別集計)'!C47</f>
        <v>578851.39100000006</v>
      </c>
      <c r="C35" s="158"/>
      <c r="D35" s="158">
        <f>'アルミ(月別集計)'!D47</f>
        <v>422503.29399999999</v>
      </c>
      <c r="E35" s="158"/>
      <c r="F35" s="167">
        <f>'アルミ(月別集計)'!E47</f>
        <v>180386.88800000001</v>
      </c>
      <c r="G35" s="158"/>
      <c r="H35" s="167">
        <f>'アルミ(月別集計)'!F47</f>
        <v>17296.838999999996</v>
      </c>
      <c r="I35" s="158"/>
      <c r="J35" s="158">
        <f>'アルミ(月別集計)'!G47</f>
        <v>17430.240000000002</v>
      </c>
      <c r="K35" s="158"/>
      <c r="L35" s="167">
        <f>'アルミ(月別集計)'!I47</f>
        <v>9953.7479999999996</v>
      </c>
      <c r="M35" s="158"/>
      <c r="N35" s="158">
        <f>'アルミ(月別集計)'!J47</f>
        <v>13090.652000000002</v>
      </c>
      <c r="O35" s="158"/>
      <c r="P35" s="167">
        <f>'アルミ(月別集計)'!L47</f>
        <v>520728.80300000007</v>
      </c>
      <c r="Q35" s="158"/>
      <c r="R35" s="158">
        <f>'アルミ(月別集計)'!M47</f>
        <v>365469.67700000003</v>
      </c>
      <c r="S35" s="158"/>
      <c r="T35" s="167">
        <f>'アルミ(月別集計)'!O47</f>
        <v>13426.206000000002</v>
      </c>
      <c r="U35" s="158"/>
      <c r="V35" s="158">
        <f>'アルミ(月別集計)'!P47</f>
        <v>10772.91</v>
      </c>
      <c r="W35" s="158"/>
      <c r="X35" s="167">
        <f>'アルミ(月別集計)'!R47</f>
        <v>17445.794999999998</v>
      </c>
      <c r="Y35" s="158"/>
      <c r="Z35" s="158">
        <f>'アルミ(月別集計)'!S47</f>
        <v>15739.814999999999</v>
      </c>
      <c r="AA35" s="158"/>
      <c r="AB35" s="100"/>
    </row>
    <row r="36" spans="1:28" ht="14.4" customHeight="1" x14ac:dyDescent="0.2">
      <c r="A36" s="140" t="s">
        <v>15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0.31204528010787641</v>
      </c>
      <c r="G36" s="11"/>
      <c r="H36" s="10">
        <f>H34/$B$34</f>
        <v>2.9260995394901339E-2</v>
      </c>
      <c r="I36" s="10"/>
      <c r="J36" s="10">
        <f>J34/$D$34</f>
        <v>4.0643897171707459E-2</v>
      </c>
      <c r="K36" s="11"/>
      <c r="L36" s="10">
        <f>L34/$B$34</f>
        <v>1.585251525631421E-2</v>
      </c>
      <c r="M36" s="10"/>
      <c r="N36" s="10">
        <f>N34/$D$34</f>
        <v>2.9652678225401661E-2</v>
      </c>
      <c r="O36" s="11"/>
      <c r="P36" s="13">
        <f>P34/$B$34</f>
        <v>0.90102425179704937</v>
      </c>
      <c r="Q36" s="10"/>
      <c r="R36" s="10">
        <f>R34/$D$34</f>
        <v>0.8663109681271155</v>
      </c>
      <c r="S36" s="11"/>
      <c r="T36" s="10">
        <f>T34/$B$34</f>
        <v>2.2912122837510537E-2</v>
      </c>
      <c r="U36" s="10"/>
      <c r="V36" s="10">
        <f>V34/$D$34</f>
        <v>2.4819894870916997E-2</v>
      </c>
      <c r="W36" s="11"/>
      <c r="X36" s="10">
        <f>X34/$B$34</f>
        <v>3.0950114714224666E-2</v>
      </c>
      <c r="Y36" s="10"/>
      <c r="Z36" s="10">
        <f>Z34/$D$34</f>
        <v>3.8572561604858259E-2</v>
      </c>
      <c r="AA36" s="11"/>
    </row>
    <row r="37" spans="1:28" ht="14.4" customHeight="1" x14ac:dyDescent="0.2">
      <c r="A37" s="127" t="s">
        <v>16</v>
      </c>
      <c r="B37" s="39">
        <f>B34/B35</f>
        <v>1.0030068373801315</v>
      </c>
      <c r="C37" s="39"/>
      <c r="D37" s="39">
        <f>D34/D35</f>
        <v>1.0496624506790235</v>
      </c>
      <c r="E37" s="39"/>
      <c r="F37" s="160">
        <f>F34/F35</f>
        <v>1.0043466296729948</v>
      </c>
      <c r="G37" s="40"/>
      <c r="H37" s="39">
        <f>H34/H35</f>
        <v>0.98218506861282617</v>
      </c>
      <c r="I37" s="39"/>
      <c r="J37" s="39">
        <f>J34/J35</f>
        <v>1.0341219053782391</v>
      </c>
      <c r="K37" s="40"/>
      <c r="L37" s="39">
        <f>L34/L35</f>
        <v>0.92466094178795755</v>
      </c>
      <c r="M37" s="39"/>
      <c r="N37" s="39">
        <f>N34/N35</f>
        <v>1.0045750967942619</v>
      </c>
      <c r="O37" s="40"/>
      <c r="P37" s="160">
        <f>P34/P35</f>
        <v>1.0046062018966135</v>
      </c>
      <c r="Q37" s="39"/>
      <c r="R37" s="39">
        <f>R34/R35</f>
        <v>1.051240839332342</v>
      </c>
      <c r="S37" s="40"/>
      <c r="T37" s="39">
        <f>T34/T35</f>
        <v>0.9907931548197606</v>
      </c>
      <c r="U37" s="39"/>
      <c r="V37" s="39">
        <f>V34/V35</f>
        <v>1.0217547533581921</v>
      </c>
      <c r="W37" s="40"/>
      <c r="X37" s="39">
        <f>X34/X35</f>
        <v>1.0300124471255108</v>
      </c>
      <c r="Y37" s="39"/>
      <c r="Z37" s="39">
        <f>Z34/Z35</f>
        <v>1.0868224944194071</v>
      </c>
      <c r="AA37" s="40"/>
    </row>
    <row r="38" spans="1:28" ht="14.4" customHeight="1" x14ac:dyDescent="0.2">
      <c r="A38" s="252"/>
      <c r="B38" t="s">
        <v>80</v>
      </c>
    </row>
    <row r="39" spans="1:28" ht="14.4" x14ac:dyDescent="0.2">
      <c r="A39" s="253"/>
      <c r="B39" s="179"/>
    </row>
    <row r="40" spans="1:28" x14ac:dyDescent="0.2">
      <c r="A40" s="253"/>
      <c r="J40" s="144"/>
    </row>
    <row r="41" spans="1:28" x14ac:dyDescent="0.2">
      <c r="A41" s="253"/>
    </row>
    <row r="42" spans="1:28" x14ac:dyDescent="0.2">
      <c r="A42" s="253"/>
    </row>
    <row r="43" spans="1:28" x14ac:dyDescent="0.2">
      <c r="A43" s="253"/>
    </row>
    <row r="44" spans="1:28" x14ac:dyDescent="0.2">
      <c r="A44" s="253"/>
    </row>
    <row r="45" spans="1:28" x14ac:dyDescent="0.2">
      <c r="A45" s="253"/>
    </row>
    <row r="46" spans="1:28" x14ac:dyDescent="0.2">
      <c r="A46" s="253"/>
    </row>
    <row r="47" spans="1:28" x14ac:dyDescent="0.2">
      <c r="A47" s="253"/>
      <c r="E47" s="342"/>
    </row>
    <row r="48" spans="1:28" x14ac:dyDescent="0.2">
      <c r="A48" s="253"/>
    </row>
    <row r="49" spans="1:1" x14ac:dyDescent="0.2">
      <c r="A49" s="253"/>
    </row>
    <row r="50" spans="1:1" x14ac:dyDescent="0.2">
      <c r="A50" s="253"/>
    </row>
    <row r="51" spans="1:1" x14ac:dyDescent="0.2">
      <c r="A51" s="253"/>
    </row>
    <row r="52" spans="1:1" x14ac:dyDescent="0.2">
      <c r="A52" s="253"/>
    </row>
  </sheetData>
  <phoneticPr fontId="2"/>
  <pageMargins left="0.82677165354330717" right="0.15748031496062992" top="0.39370078740157483" bottom="0.55118110236220474" header="0.43307086614173229" footer="0.59055118110236227"/>
  <pageSetup paperSize="9" scale="57" orientation="landscape" r:id="rId1"/>
  <headerFooter alignWithMargins="0"/>
  <ignoredErrors>
    <ignoredError sqref="D22:AA3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62C0-FF56-4AC3-935B-448FC10295E0}">
  <sheetPr codeName="Sheet8">
    <pageSetUpPr fitToPage="1"/>
  </sheetPr>
  <dimension ref="A1:AA48"/>
  <sheetViews>
    <sheetView view="pageBreakPreview" zoomScale="60" zoomScaleNormal="90" workbookViewId="0">
      <selection activeCell="D22" sqref="D22:S33"/>
    </sheetView>
  </sheetViews>
  <sheetFormatPr defaultRowHeight="13.2" x14ac:dyDescent="0.2"/>
  <cols>
    <col min="1" max="1" width="12.44140625" customWidth="1"/>
    <col min="2" max="2" width="8.6640625" customWidth="1"/>
    <col min="3" max="3" width="6.88671875" customWidth="1"/>
    <col min="4" max="4" width="8.6640625" customWidth="1"/>
    <col min="5" max="5" width="7.109375" customWidth="1"/>
    <col min="6" max="6" width="8.6640625" customWidth="1"/>
    <col min="7" max="7" width="7.218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9.21875" bestFit="1" customWidth="1"/>
    <col min="17" max="17" width="7.21875" customWidth="1"/>
    <col min="18" max="18" width="9.21875" bestFit="1" customWidth="1"/>
    <col min="19" max="19" width="7" customWidth="1"/>
    <col min="20" max="20" width="8.6640625" customWidth="1"/>
    <col min="21" max="21" width="6.109375" customWidth="1"/>
    <col min="22" max="22" width="8.6640625" customWidth="1"/>
    <col min="23" max="23" width="6.109375" customWidth="1"/>
    <col min="24" max="24" width="8.6640625" customWidth="1"/>
    <col min="25" max="25" width="6.109375" customWidth="1"/>
    <col min="26" max="26" width="8.6640625" customWidth="1"/>
    <col min="27" max="27" width="6.109375" customWidth="1"/>
  </cols>
  <sheetData>
    <row r="1" spans="1:27" ht="16.2" x14ac:dyDescent="0.2">
      <c r="A1" s="1" t="s">
        <v>54</v>
      </c>
    </row>
    <row r="2" spans="1:27" x14ac:dyDescent="0.2">
      <c r="U2" t="s">
        <v>83</v>
      </c>
    </row>
    <row r="3" spans="1:27" x14ac:dyDescent="0.2">
      <c r="A3" t="s">
        <v>31</v>
      </c>
      <c r="U3" t="s">
        <v>90</v>
      </c>
    </row>
    <row r="4" spans="1:27" ht="14.4" customHeight="1" x14ac:dyDescent="0.2">
      <c r="A4" s="126"/>
      <c r="B4" s="77" t="s">
        <v>36</v>
      </c>
      <c r="C4" s="77"/>
      <c r="D4" s="77"/>
      <c r="E4" s="77"/>
      <c r="F4" s="126" t="s">
        <v>38</v>
      </c>
      <c r="G4" s="78"/>
      <c r="H4" s="77" t="s">
        <v>118</v>
      </c>
      <c r="I4" s="77"/>
      <c r="J4" s="77"/>
      <c r="K4" s="78"/>
      <c r="L4" s="77" t="s">
        <v>40</v>
      </c>
      <c r="M4" s="77"/>
      <c r="N4" s="77"/>
      <c r="O4" s="78"/>
      <c r="P4" s="77" t="s">
        <v>42</v>
      </c>
      <c r="Q4" s="77"/>
      <c r="R4" s="77"/>
      <c r="S4" s="78"/>
      <c r="T4" s="77" t="s">
        <v>44</v>
      </c>
      <c r="U4" s="77"/>
      <c r="V4" s="77"/>
      <c r="W4" s="78"/>
      <c r="X4" s="77" t="s">
        <v>46</v>
      </c>
      <c r="Y4" s="77"/>
      <c r="Z4" s="77"/>
      <c r="AA4" s="78"/>
    </row>
    <row r="5" spans="1:27" ht="14.4" customHeight="1" x14ac:dyDescent="0.2">
      <c r="A5" s="127"/>
      <c r="B5" s="128" t="s">
        <v>48</v>
      </c>
      <c r="C5" s="8" t="s">
        <v>34</v>
      </c>
      <c r="D5" s="128" t="s">
        <v>49</v>
      </c>
      <c r="E5" s="8" t="s">
        <v>34</v>
      </c>
      <c r="F5" s="127" t="s">
        <v>48</v>
      </c>
      <c r="G5" s="9" t="s">
        <v>34</v>
      </c>
      <c r="H5" s="128" t="s">
        <v>48</v>
      </c>
      <c r="I5" s="8" t="s">
        <v>34</v>
      </c>
      <c r="J5" s="128" t="s">
        <v>49</v>
      </c>
      <c r="K5" s="9" t="s">
        <v>34</v>
      </c>
      <c r="L5" s="128" t="s">
        <v>48</v>
      </c>
      <c r="M5" s="8" t="s">
        <v>34</v>
      </c>
      <c r="N5" s="128" t="s">
        <v>49</v>
      </c>
      <c r="O5" s="9" t="s">
        <v>34</v>
      </c>
      <c r="P5" s="128" t="s">
        <v>48</v>
      </c>
      <c r="Q5" s="8" t="s">
        <v>34</v>
      </c>
      <c r="R5" s="128" t="s">
        <v>49</v>
      </c>
      <c r="S5" s="9" t="s">
        <v>34</v>
      </c>
      <c r="T5" s="128" t="s">
        <v>48</v>
      </c>
      <c r="U5" s="8" t="s">
        <v>34</v>
      </c>
      <c r="V5" s="128" t="s">
        <v>49</v>
      </c>
      <c r="W5" s="9" t="s">
        <v>34</v>
      </c>
      <c r="X5" s="128" t="s">
        <v>48</v>
      </c>
      <c r="Y5" s="8" t="s">
        <v>34</v>
      </c>
      <c r="Z5" s="128" t="s">
        <v>49</v>
      </c>
      <c r="AA5" s="9" t="s">
        <v>34</v>
      </c>
    </row>
    <row r="6" spans="1:27" ht="14.4" customHeight="1" x14ac:dyDescent="0.2">
      <c r="A6" s="125" t="str">
        <f>'亜鉛(月別集計)'!A18</f>
        <v>令和6年１月</v>
      </c>
      <c r="B6" s="48">
        <f>+'亜鉛(月別集計)'!C18</f>
        <v>1101.4870000000001</v>
      </c>
      <c r="C6" s="147">
        <v>1.0469781752613674</v>
      </c>
      <c r="D6" s="48">
        <f>+'亜鉛(月別集計)'!D18</f>
        <v>2524.7070000000003</v>
      </c>
      <c r="E6" s="147">
        <v>0.90091786529411533</v>
      </c>
      <c r="F6" s="146">
        <f>+'亜鉛(月別集計)'!E18</f>
        <v>527.553</v>
      </c>
      <c r="G6" s="148">
        <v>1.1563920684953726</v>
      </c>
      <c r="H6" s="161" t="s">
        <v>62</v>
      </c>
      <c r="I6" s="162" t="s">
        <v>60</v>
      </c>
      <c r="J6" s="161" t="s">
        <v>62</v>
      </c>
      <c r="K6" s="163" t="s">
        <v>60</v>
      </c>
      <c r="L6" s="161" t="s">
        <v>62</v>
      </c>
      <c r="M6" s="162" t="s">
        <v>60</v>
      </c>
      <c r="N6" s="161" t="s">
        <v>62</v>
      </c>
      <c r="O6" s="163" t="s">
        <v>60</v>
      </c>
      <c r="P6" s="48">
        <f>+'亜鉛(月別集計)'!L18</f>
        <v>545.06700000000001</v>
      </c>
      <c r="Q6" s="147">
        <v>0.98710581741330383</v>
      </c>
      <c r="R6" s="48">
        <f>+'亜鉛(月別集計)'!M18</f>
        <v>1812.1310000000001</v>
      </c>
      <c r="S6" s="148">
        <v>0.88432654276253997</v>
      </c>
      <c r="T6" s="161" t="s">
        <v>62</v>
      </c>
      <c r="U6" s="162" t="s">
        <v>60</v>
      </c>
      <c r="V6" s="161" t="s">
        <v>62</v>
      </c>
      <c r="W6" s="163" t="s">
        <v>60</v>
      </c>
      <c r="X6" s="161" t="s">
        <v>62</v>
      </c>
      <c r="Y6" s="162" t="s">
        <v>60</v>
      </c>
      <c r="Z6" s="161" t="s">
        <v>62</v>
      </c>
      <c r="AA6" s="163" t="s">
        <v>60</v>
      </c>
    </row>
    <row r="7" spans="1:27" ht="14.4" customHeight="1" x14ac:dyDescent="0.2">
      <c r="A7" s="105" t="str">
        <f>'亜鉛(月別集計)'!A19</f>
        <v>２月</v>
      </c>
      <c r="B7" s="35">
        <f>+'亜鉛(月別集計)'!C19</f>
        <v>1165.96</v>
      </c>
      <c r="C7" s="144">
        <v>1.0811502498043479</v>
      </c>
      <c r="D7" s="35">
        <f>+'亜鉛(月別集計)'!D19</f>
        <v>3354.489</v>
      </c>
      <c r="E7" s="144">
        <v>1.1504543357814936</v>
      </c>
      <c r="F7" s="47">
        <f>+'亜鉛(月別集計)'!E19</f>
        <v>535.35400000000004</v>
      </c>
      <c r="G7" s="145">
        <v>1.3181351487769148</v>
      </c>
      <c r="H7" s="35"/>
      <c r="I7" s="144"/>
      <c r="J7" s="35"/>
      <c r="K7" s="145"/>
      <c r="L7" s="35"/>
      <c r="M7" s="144"/>
      <c r="N7" s="35"/>
      <c r="O7" s="145"/>
      <c r="P7" s="35">
        <f>+'亜鉛(月別集計)'!L19</f>
        <v>582.59100000000001</v>
      </c>
      <c r="Q7" s="155">
        <v>0.98300717778430202</v>
      </c>
      <c r="R7" s="35">
        <f>+'亜鉛(月別集計)'!M19</f>
        <v>2585.38</v>
      </c>
      <c r="S7" s="154">
        <v>1.2225406192664887</v>
      </c>
      <c r="T7" s="35"/>
      <c r="U7" s="144"/>
      <c r="V7" s="35"/>
      <c r="W7" s="145"/>
      <c r="X7" s="35"/>
      <c r="Y7" s="144"/>
      <c r="Z7" s="35"/>
      <c r="AA7" s="145"/>
    </row>
    <row r="8" spans="1:27" ht="14.4" customHeight="1" x14ac:dyDescent="0.2">
      <c r="A8" s="125" t="str">
        <f>'亜鉛(月別集計)'!A20</f>
        <v>３月</v>
      </c>
      <c r="B8" s="48">
        <f>+'亜鉛(月別集計)'!C20</f>
        <v>1179.549</v>
      </c>
      <c r="C8" s="147">
        <v>0.97191412574620872</v>
      </c>
      <c r="D8" s="48">
        <f>+'亜鉛(月別集計)'!D20</f>
        <v>3611.0239999999999</v>
      </c>
      <c r="E8" s="147">
        <v>1.3023850330950033</v>
      </c>
      <c r="F8" s="146">
        <f>+'亜鉛(月別集計)'!E20</f>
        <v>557.95600000000002</v>
      </c>
      <c r="G8" s="148">
        <v>1.1286202641746061</v>
      </c>
      <c r="H8" s="48"/>
      <c r="I8" s="147"/>
      <c r="J8" s="48"/>
      <c r="K8" s="148"/>
      <c r="L8" s="48"/>
      <c r="M8" s="147"/>
      <c r="N8" s="48"/>
      <c r="O8" s="148"/>
      <c r="P8" s="48">
        <f>+'亜鉛(月別集計)'!L20</f>
        <v>550.84500000000003</v>
      </c>
      <c r="Q8" s="147">
        <v>0.83943274343160967</v>
      </c>
      <c r="R8" s="48">
        <f>+'亜鉛(月別集計)'!M20</f>
        <v>2809.96</v>
      </c>
      <c r="S8" s="148">
        <v>1.4453002641182386</v>
      </c>
      <c r="T8" s="48"/>
      <c r="U8" s="147"/>
      <c r="V8" s="48"/>
      <c r="W8" s="148"/>
      <c r="X8" s="48"/>
      <c r="Y8" s="147"/>
      <c r="Z8" s="48"/>
      <c r="AA8" s="148"/>
    </row>
    <row r="9" spans="1:27" ht="14.4" customHeight="1" x14ac:dyDescent="0.2">
      <c r="A9" s="105" t="str">
        <f>'亜鉛(月別集計)'!A21</f>
        <v>４月</v>
      </c>
      <c r="B9" s="35">
        <f>+'亜鉛(月別集計)'!C21</f>
        <v>1295.3150000000001</v>
      </c>
      <c r="C9" s="144">
        <v>1.1516490805051443</v>
      </c>
      <c r="D9" s="35">
        <f>+'亜鉛(月別集計)'!D21</f>
        <v>3024.8679999999999</v>
      </c>
      <c r="E9" s="144">
        <v>1.0059441422230972</v>
      </c>
      <c r="F9" s="47">
        <f>+'亜鉛(月別集計)'!E21</f>
        <v>611.76199999999994</v>
      </c>
      <c r="G9" s="145">
        <v>1.361052957103478</v>
      </c>
      <c r="H9" s="35"/>
      <c r="I9" s="144"/>
      <c r="J9" s="35"/>
      <c r="K9" s="145"/>
      <c r="L9" s="35"/>
      <c r="M9" s="144"/>
      <c r="N9" s="35"/>
      <c r="O9" s="145"/>
      <c r="P9" s="35">
        <f>+'亜鉛(月別集計)'!L21</f>
        <v>624.79499999999996</v>
      </c>
      <c r="Q9" s="155">
        <v>1.0114501345265345</v>
      </c>
      <c r="R9" s="35">
        <f>+'亜鉛(月別集計)'!M21</f>
        <v>2155.9749999999999</v>
      </c>
      <c r="S9" s="154">
        <v>0.99454103198206101</v>
      </c>
      <c r="T9" s="35"/>
      <c r="U9" s="144"/>
      <c r="V9" s="35"/>
      <c r="W9" s="145"/>
      <c r="X9" s="35"/>
      <c r="Y9" s="144"/>
      <c r="Z9" s="35"/>
      <c r="AA9" s="145"/>
    </row>
    <row r="10" spans="1:27" ht="14.4" customHeight="1" x14ac:dyDescent="0.2">
      <c r="A10" s="125" t="str">
        <f>'亜鉛(月別集計)'!A22</f>
        <v>５月</v>
      </c>
      <c r="B10" s="48">
        <f>+'亜鉛(月別集計)'!C22</f>
        <v>1202.7469999999998</v>
      </c>
      <c r="C10" s="147">
        <v>1.155270023129471</v>
      </c>
      <c r="D10" s="48">
        <f>+'亜鉛(月別集計)'!D22</f>
        <v>2978.97</v>
      </c>
      <c r="E10" s="147">
        <v>1.5111036037064258</v>
      </c>
      <c r="F10" s="146">
        <f>+'亜鉛(月別集計)'!E22</f>
        <v>534.154</v>
      </c>
      <c r="G10" s="148">
        <v>1.2502990255628819</v>
      </c>
      <c r="H10" s="48"/>
      <c r="I10" s="147"/>
      <c r="J10" s="48"/>
      <c r="K10" s="148"/>
      <c r="L10" s="48"/>
      <c r="M10" s="147"/>
      <c r="N10" s="48"/>
      <c r="O10" s="148"/>
      <c r="P10" s="48">
        <f>+'亜鉛(月別集計)'!L22</f>
        <v>586.26400000000001</v>
      </c>
      <c r="Q10" s="147">
        <v>1.0923678615814314</v>
      </c>
      <c r="R10" s="48">
        <f>+'亜鉛(月別集計)'!M22</f>
        <v>2154.3649999999998</v>
      </c>
      <c r="S10" s="148">
        <v>1.7728568442569663</v>
      </c>
      <c r="T10" s="48"/>
      <c r="U10" s="147"/>
      <c r="V10" s="48"/>
      <c r="W10" s="148"/>
      <c r="X10" s="48"/>
      <c r="Y10" s="147"/>
      <c r="Z10" s="48"/>
      <c r="AA10" s="148"/>
    </row>
    <row r="11" spans="1:27" ht="14.4" customHeight="1" x14ac:dyDescent="0.2">
      <c r="A11" s="105" t="str">
        <f>'亜鉛(月別集計)'!A23</f>
        <v>６月</v>
      </c>
      <c r="B11" s="35">
        <f>+'亜鉛(月別集計)'!C23</f>
        <v>1251.693</v>
      </c>
      <c r="C11" s="144">
        <v>1.0214625022339772</v>
      </c>
      <c r="D11" s="35">
        <f>+'亜鉛(月別集計)'!D23</f>
        <v>3089.8690000000001</v>
      </c>
      <c r="E11" s="144">
        <v>0.86331544508871427</v>
      </c>
      <c r="F11" s="47">
        <f>+'亜鉛(月別集計)'!E23</f>
        <v>577.65200000000004</v>
      </c>
      <c r="G11" s="145">
        <v>1.1579464337618446</v>
      </c>
      <c r="H11" s="35"/>
      <c r="I11" s="144"/>
      <c r="J11" s="35"/>
      <c r="K11" s="145"/>
      <c r="L11" s="35"/>
      <c r="M11" s="144"/>
      <c r="N11" s="35"/>
      <c r="O11" s="145"/>
      <c r="P11" s="35">
        <f>+'亜鉛(月別集計)'!L23</f>
        <v>608.79499999999996</v>
      </c>
      <c r="Q11" s="155">
        <v>0.89161410132674079</v>
      </c>
      <c r="R11" s="35">
        <f>+'亜鉛(月別集計)'!M23</f>
        <v>2207.7530000000002</v>
      </c>
      <c r="S11" s="154">
        <v>0.7949309560510267</v>
      </c>
      <c r="T11" s="35"/>
      <c r="U11" s="144"/>
      <c r="V11" s="35"/>
      <c r="W11" s="145"/>
      <c r="X11" s="35"/>
      <c r="Y11" s="144"/>
      <c r="Z11" s="35"/>
      <c r="AA11" s="145"/>
    </row>
    <row r="12" spans="1:27" ht="14.4" customHeight="1" x14ac:dyDescent="0.2">
      <c r="A12" s="125" t="str">
        <f>'亜鉛(月別集計)'!A24</f>
        <v>７月</v>
      </c>
      <c r="B12" s="48">
        <f>+'亜鉛(月別集計)'!C24</f>
        <v>1372.8400000000001</v>
      </c>
      <c r="C12" s="147">
        <v>1.1856383718329273</v>
      </c>
      <c r="D12" s="48">
        <f>+'亜鉛(月別集計)'!D24</f>
        <v>3313.3159999999998</v>
      </c>
      <c r="E12" s="147">
        <v>1.0282517260288597</v>
      </c>
      <c r="F12" s="146">
        <f>+'亜鉛(月別集計)'!E24</f>
        <v>611.55899999999997</v>
      </c>
      <c r="G12" s="148">
        <v>1.2608735990499516</v>
      </c>
      <c r="H12" s="48"/>
      <c r="I12" s="147"/>
      <c r="J12" s="48"/>
      <c r="K12" s="148"/>
      <c r="L12" s="48"/>
      <c r="M12" s="147"/>
      <c r="N12" s="48"/>
      <c r="O12" s="148"/>
      <c r="P12" s="48">
        <f>+'亜鉛(月別集計)'!L24</f>
        <v>727.95</v>
      </c>
      <c r="Q12" s="147">
        <v>1.248606370388158</v>
      </c>
      <c r="R12" s="48">
        <f>+'亜鉛(月別集計)'!M24</f>
        <v>2414.6909999999998</v>
      </c>
      <c r="S12" s="148">
        <v>0.98927513111109189</v>
      </c>
      <c r="T12" s="48"/>
      <c r="U12" s="147"/>
      <c r="V12" s="48"/>
      <c r="W12" s="148"/>
      <c r="X12" s="48"/>
      <c r="Y12" s="147"/>
      <c r="Z12" s="48"/>
      <c r="AA12" s="148"/>
    </row>
    <row r="13" spans="1:27" ht="14.4" customHeight="1" x14ac:dyDescent="0.2">
      <c r="A13" s="105" t="str">
        <f>'亜鉛(月別集計)'!A25</f>
        <v>８月</v>
      </c>
      <c r="B13" s="35">
        <f>+'亜鉛(月別集計)'!C25</f>
        <v>981.52099999999996</v>
      </c>
      <c r="C13" s="144">
        <v>0.90852635827106909</v>
      </c>
      <c r="D13" s="35">
        <f>+'亜鉛(月別集計)'!D25</f>
        <v>2607.9960000000001</v>
      </c>
      <c r="E13" s="144">
        <v>0.70888257320419767</v>
      </c>
      <c r="F13" s="47">
        <f>+'亜鉛(月別集計)'!E25</f>
        <v>446.536</v>
      </c>
      <c r="G13" s="145">
        <v>0.99188122374725396</v>
      </c>
      <c r="H13" s="35"/>
      <c r="I13" s="144"/>
      <c r="J13" s="35"/>
      <c r="K13" s="145"/>
      <c r="L13" s="35"/>
      <c r="M13" s="144"/>
      <c r="N13" s="35"/>
      <c r="O13" s="145"/>
      <c r="P13" s="35">
        <f>+'亜鉛(月別集計)'!L25</f>
        <v>498.87099999999998</v>
      </c>
      <c r="Q13" s="155">
        <v>0.8722466421185513</v>
      </c>
      <c r="R13" s="35">
        <f>+'亜鉛(月別集計)'!M25</f>
        <v>1885.1130000000001</v>
      </c>
      <c r="S13" s="154">
        <v>0.63980147997405656</v>
      </c>
      <c r="T13" s="35"/>
      <c r="U13" s="144"/>
      <c r="V13" s="35"/>
      <c r="W13" s="145"/>
      <c r="X13" s="35"/>
      <c r="Y13" s="144"/>
      <c r="Z13" s="35"/>
      <c r="AA13" s="145"/>
    </row>
    <row r="14" spans="1:27" ht="14.4" customHeight="1" x14ac:dyDescent="0.2">
      <c r="A14" s="125" t="str">
        <f>'亜鉛(月別集計)'!A26</f>
        <v>９月</v>
      </c>
      <c r="B14" s="48">
        <f>+'亜鉛(月別集計)'!C26</f>
        <v>1230.4140000000002</v>
      </c>
      <c r="C14" s="147">
        <v>0.94782113006971469</v>
      </c>
      <c r="D14" s="48">
        <f>+'亜鉛(月別集計)'!D26</f>
        <v>3249.3579999999997</v>
      </c>
      <c r="E14" s="147">
        <v>0.83678340771017767</v>
      </c>
      <c r="F14" s="146">
        <f>+'亜鉛(月別集計)'!E26</f>
        <v>611.64800000000002</v>
      </c>
      <c r="G14" s="148">
        <v>1.1125525219637304</v>
      </c>
      <c r="H14" s="48"/>
      <c r="I14" s="147"/>
      <c r="J14" s="48"/>
      <c r="K14" s="148"/>
      <c r="L14" s="48"/>
      <c r="M14" s="147"/>
      <c r="N14" s="48"/>
      <c r="O14" s="148"/>
      <c r="P14" s="48">
        <f>+'亜鉛(月別集計)'!L26</f>
        <v>603.44000000000005</v>
      </c>
      <c r="Q14" s="147">
        <v>0.87946809844026452</v>
      </c>
      <c r="R14" s="48">
        <f>+'亜鉛(月別集計)'!M26</f>
        <v>2400.6039999999998</v>
      </c>
      <c r="S14" s="148">
        <v>0.78396489765953914</v>
      </c>
      <c r="T14" s="48"/>
      <c r="U14" s="147"/>
      <c r="V14" s="48"/>
      <c r="W14" s="148"/>
      <c r="X14" s="48"/>
      <c r="Y14" s="147"/>
      <c r="Z14" s="48"/>
      <c r="AA14" s="148"/>
    </row>
    <row r="15" spans="1:27" ht="14.4" customHeight="1" x14ac:dyDescent="0.2">
      <c r="A15" s="105" t="str">
        <f>'亜鉛(月別集計)'!A27</f>
        <v>１０月</v>
      </c>
      <c r="B15" s="35">
        <f>+'亜鉛(月別集計)'!C27</f>
        <v>1260.6500000000001</v>
      </c>
      <c r="C15" s="144">
        <v>0.99444659183238804</v>
      </c>
      <c r="D15" s="35">
        <f>+'亜鉛(月別集計)'!D27</f>
        <v>3228.047</v>
      </c>
      <c r="E15" s="144">
        <v>0.82239191805345624</v>
      </c>
      <c r="F15" s="47">
        <f>+'亜鉛(月別集計)'!E27</f>
        <v>598.18299999999999</v>
      </c>
      <c r="G15" s="145">
        <v>1.0203112873651443</v>
      </c>
      <c r="H15" s="35"/>
      <c r="I15" s="144"/>
      <c r="J15" s="35"/>
      <c r="K15" s="145"/>
      <c r="L15" s="35"/>
      <c r="M15" s="144"/>
      <c r="N15" s="35"/>
      <c r="O15" s="145"/>
      <c r="P15" s="35">
        <f>+'亜鉛(月別集計)'!L27</f>
        <v>644.755</v>
      </c>
      <c r="Q15" s="155">
        <v>1.0034753673804164</v>
      </c>
      <c r="R15" s="35">
        <f>+'亜鉛(月別集計)'!M27</f>
        <v>2331.11</v>
      </c>
      <c r="S15" s="154">
        <v>0.76380551827542109</v>
      </c>
      <c r="T15" s="35"/>
      <c r="U15" s="144"/>
      <c r="V15" s="35"/>
      <c r="W15" s="145"/>
      <c r="X15" s="35"/>
      <c r="Y15" s="144"/>
      <c r="Z15" s="35"/>
      <c r="AA15" s="145"/>
    </row>
    <row r="16" spans="1:27" ht="14.4" customHeight="1" x14ac:dyDescent="0.2">
      <c r="A16" s="125" t="str">
        <f>'亜鉛(月別集計)'!A28</f>
        <v>１１月</v>
      </c>
      <c r="B16" s="48">
        <f>+'亜鉛(月別集計)'!C28</f>
        <v>1259.347</v>
      </c>
      <c r="C16" s="147">
        <v>0.92778871400744378</v>
      </c>
      <c r="D16" s="48">
        <f>+'亜鉛(月別集計)'!D28</f>
        <v>3149.067</v>
      </c>
      <c r="E16" s="147">
        <v>0.89849940381881233</v>
      </c>
      <c r="F16" s="146">
        <f>+'亜鉛(月別集計)'!E28</f>
        <v>589.41099999999994</v>
      </c>
      <c r="G16" s="148">
        <v>1.0004888622579664</v>
      </c>
      <c r="H16" s="48"/>
      <c r="I16" s="147"/>
      <c r="J16" s="48"/>
      <c r="K16" s="148"/>
      <c r="L16" s="48"/>
      <c r="M16" s="147"/>
      <c r="N16" s="48"/>
      <c r="O16" s="148"/>
      <c r="P16" s="48">
        <f>+'亜鉛(月別集計)'!L28</f>
        <v>616.48299999999995</v>
      </c>
      <c r="Q16" s="147">
        <v>0.86643345635669078</v>
      </c>
      <c r="R16" s="48">
        <f>+'亜鉛(月別集計)'!M28</f>
        <v>2275.4380000000001</v>
      </c>
      <c r="S16" s="148">
        <v>0.87157555890754967</v>
      </c>
      <c r="T16" s="48"/>
      <c r="U16" s="147"/>
      <c r="V16" s="48"/>
      <c r="W16" s="148"/>
      <c r="X16" s="48"/>
      <c r="Y16" s="147"/>
      <c r="Z16" s="48"/>
      <c r="AA16" s="148"/>
    </row>
    <row r="17" spans="1:27" ht="14.4" customHeight="1" x14ac:dyDescent="0.2">
      <c r="A17" s="118" t="str">
        <f>'亜鉛(月別集計)'!A29</f>
        <v>１２月</v>
      </c>
      <c r="B17" s="114">
        <f>+'亜鉛(月別集計)'!C29</f>
        <v>1180.3699999999999</v>
      </c>
      <c r="C17" s="39">
        <v>0.95061798987989721</v>
      </c>
      <c r="D17" s="114">
        <f>+'亜鉛(月別集計)'!D29</f>
        <v>3325.0630000000001</v>
      </c>
      <c r="E17" s="39">
        <v>0.91805271593502236</v>
      </c>
      <c r="F17" s="149">
        <f>+'亜鉛(月別集計)'!E29</f>
        <v>548.54200000000003</v>
      </c>
      <c r="G17" s="40">
        <v>1.008180616845344</v>
      </c>
      <c r="H17" s="114"/>
      <c r="I17" s="39"/>
      <c r="J17" s="114"/>
      <c r="K17" s="40"/>
      <c r="L17" s="114"/>
      <c r="M17" s="39"/>
      <c r="N17" s="114"/>
      <c r="O17" s="40"/>
      <c r="P17" s="114">
        <f>+'亜鉛(月別集計)'!L29</f>
        <v>528.85699999999997</v>
      </c>
      <c r="Q17" s="157">
        <v>0.89759704816087105</v>
      </c>
      <c r="R17" s="114">
        <f>+'亜鉛(月別集計)'!M29</f>
        <v>2412.8090000000002</v>
      </c>
      <c r="S17" s="156">
        <v>0.86891428254518044</v>
      </c>
      <c r="T17" s="114"/>
      <c r="U17" s="39"/>
      <c r="V17" s="114"/>
      <c r="W17" s="40"/>
      <c r="X17" s="114"/>
      <c r="Y17" s="39"/>
      <c r="Z17" s="114"/>
      <c r="AA17" s="40"/>
    </row>
    <row r="18" spans="1:27" ht="14.4" customHeight="1" x14ac:dyDescent="0.2">
      <c r="A18" s="140" t="s">
        <v>51</v>
      </c>
      <c r="B18" s="151">
        <f>SUM(B6:B17)</f>
        <v>14481.893</v>
      </c>
      <c r="C18" s="164"/>
      <c r="D18" s="151">
        <f>SUM(D6:D17)</f>
        <v>37456.773999999998</v>
      </c>
      <c r="E18" s="164"/>
      <c r="F18" s="165">
        <f>SUM(F6:F17)</f>
        <v>6750.31</v>
      </c>
      <c r="G18" s="166"/>
      <c r="H18" s="151"/>
      <c r="I18" s="164"/>
      <c r="J18" s="151"/>
      <c r="K18" s="166"/>
      <c r="L18" s="151"/>
      <c r="M18" s="164"/>
      <c r="N18" s="151"/>
      <c r="O18" s="166"/>
      <c r="P18" s="151">
        <f>SUM(P6:P17)</f>
        <v>7118.7130000000006</v>
      </c>
      <c r="Q18" s="164"/>
      <c r="R18" s="151">
        <f>SUM(R6:R17)</f>
        <v>27445.329000000005</v>
      </c>
      <c r="S18" s="166"/>
      <c r="T18" s="81"/>
      <c r="U18" s="152"/>
      <c r="V18" s="81"/>
      <c r="W18" s="153"/>
      <c r="X18" s="81"/>
      <c r="Y18" s="152"/>
      <c r="Z18" s="81"/>
      <c r="AA18" s="153"/>
    </row>
    <row r="19" spans="1:27" ht="14.4" customHeight="1" x14ac:dyDescent="0.2">
      <c r="A19" s="100" t="s">
        <v>98</v>
      </c>
      <c r="B19" s="35">
        <f>'亜鉛(月別集計)'!C31</f>
        <v>14138.504999999997</v>
      </c>
      <c r="C19" s="144"/>
      <c r="D19" s="35">
        <f>'亜鉛(月別集計)'!D31</f>
        <v>38884.567999999999</v>
      </c>
      <c r="E19" s="144"/>
      <c r="F19" s="47">
        <f>'亜鉛(月別集計)'!E31</f>
        <v>5936.7559999999994</v>
      </c>
      <c r="G19" s="145"/>
      <c r="H19" s="35"/>
      <c r="I19" s="144"/>
      <c r="J19" s="35"/>
      <c r="K19" s="145"/>
      <c r="L19" s="35"/>
      <c r="M19" s="144"/>
      <c r="N19" s="35"/>
      <c r="O19" s="145"/>
      <c r="P19" s="35">
        <f>'亜鉛(月別集計)'!L31</f>
        <v>7422.5959999999995</v>
      </c>
      <c r="Q19" s="155"/>
      <c r="R19" s="35">
        <f>'亜鉛(月別集計)'!M31</f>
        <v>29157.321000000004</v>
      </c>
      <c r="S19" s="154"/>
      <c r="T19" s="35"/>
      <c r="U19" s="35"/>
      <c r="V19" s="35"/>
      <c r="W19" s="36"/>
      <c r="X19" s="35"/>
      <c r="Y19" s="35"/>
      <c r="Z19" s="35"/>
      <c r="AA19" s="36"/>
    </row>
    <row r="20" spans="1:27" ht="14.4" customHeight="1" x14ac:dyDescent="0.2">
      <c r="A20" s="140" t="s">
        <v>50</v>
      </c>
      <c r="B20" s="10">
        <v>1</v>
      </c>
      <c r="C20" s="10"/>
      <c r="D20" s="10">
        <v>1</v>
      </c>
      <c r="E20" s="11"/>
      <c r="F20" s="10">
        <f>F18/$B$18</f>
        <v>0.46612069292322489</v>
      </c>
      <c r="G20" s="11"/>
      <c r="H20" s="10"/>
      <c r="I20" s="10"/>
      <c r="J20" s="10"/>
      <c r="K20" s="11"/>
      <c r="L20" s="10"/>
      <c r="M20" s="10"/>
      <c r="N20" s="10"/>
      <c r="O20" s="11"/>
      <c r="P20" s="10">
        <f>P18/$B$18</f>
        <v>0.49155956338028467</v>
      </c>
      <c r="Q20" s="10"/>
      <c r="R20" s="10">
        <f>R18/$D$18</f>
        <v>0.73272004150704506</v>
      </c>
      <c r="S20" s="11"/>
      <c r="T20" s="10"/>
      <c r="U20" s="10"/>
      <c r="V20" s="10"/>
      <c r="W20" s="11"/>
      <c r="X20" s="10"/>
      <c r="Y20" s="10"/>
      <c r="Z20" s="10"/>
      <c r="AA20" s="11"/>
    </row>
    <row r="21" spans="1:27" ht="14.4" customHeight="1" x14ac:dyDescent="0.2">
      <c r="A21" s="127" t="s">
        <v>52</v>
      </c>
      <c r="B21" s="39">
        <f>B18/B19</f>
        <v>1.0242874335016328</v>
      </c>
      <c r="C21" s="39"/>
      <c r="D21" s="39">
        <f>D18/D19</f>
        <v>0.96328121737137462</v>
      </c>
      <c r="E21" s="40"/>
      <c r="F21" s="39">
        <f>F18/F19</f>
        <v>1.1370367924839764</v>
      </c>
      <c r="G21" s="304"/>
      <c r="H21" s="305"/>
      <c r="I21" s="305"/>
      <c r="J21" s="305"/>
      <c r="K21" s="304"/>
      <c r="L21" s="305"/>
      <c r="M21" s="305"/>
      <c r="N21" s="305"/>
      <c r="O21" s="304"/>
      <c r="P21" s="160">
        <f>P18/P19</f>
        <v>0.95905974136272554</v>
      </c>
      <c r="Q21" s="39"/>
      <c r="R21" s="39">
        <f>R18/R19</f>
        <v>0.94128431758185194</v>
      </c>
      <c r="S21" s="304"/>
      <c r="T21" s="305"/>
      <c r="U21" s="305"/>
      <c r="V21" s="305"/>
      <c r="W21" s="304"/>
      <c r="X21" s="305"/>
      <c r="Y21" s="305"/>
      <c r="Z21" s="305"/>
      <c r="AA21" s="304"/>
    </row>
    <row r="22" spans="1:27" ht="14.4" customHeight="1" x14ac:dyDescent="0.2">
      <c r="A22" s="125" t="str">
        <f>'亜鉛(月別集計)'!A34</f>
        <v>令和7年１月</v>
      </c>
      <c r="B22" s="48">
        <f>+'亜鉛(月別集計)'!C34</f>
        <v>1236.787</v>
      </c>
      <c r="C22" s="147">
        <f t="shared" ref="C22:C33" si="0">B22/B6</f>
        <v>1.1228339508319207</v>
      </c>
      <c r="D22" s="48">
        <f>+'亜鉛(月別集計)'!D34</f>
        <v>2919.8720000000003</v>
      </c>
      <c r="E22" s="147">
        <f t="shared" ref="E22:E33" si="1">D22/D6</f>
        <v>1.1565191525194805</v>
      </c>
      <c r="F22" s="146">
        <f>+'亜鉛(月別集計)'!E34</f>
        <v>584.86800000000005</v>
      </c>
      <c r="G22" s="148">
        <f t="shared" ref="G22:G33" si="2">F22/F6</f>
        <v>1.1086431126351286</v>
      </c>
      <c r="H22" s="123" t="s">
        <v>56</v>
      </c>
      <c r="I22" s="143" t="s">
        <v>55</v>
      </c>
      <c r="J22" s="123" t="s">
        <v>56</v>
      </c>
      <c r="K22" s="143" t="s">
        <v>60</v>
      </c>
      <c r="L22" s="270" t="s">
        <v>56</v>
      </c>
      <c r="M22" s="143" t="s">
        <v>55</v>
      </c>
      <c r="N22" s="123" t="s">
        <v>56</v>
      </c>
      <c r="O22" s="142" t="s">
        <v>55</v>
      </c>
      <c r="P22" s="48">
        <f>+'亜鉛(月別集計)'!L34</f>
        <v>608.93700000000001</v>
      </c>
      <c r="Q22" s="147">
        <f t="shared" ref="Q22:Q33" si="3">P22/P6</f>
        <v>1.1171782551502842</v>
      </c>
      <c r="R22" s="48">
        <f>+'亜鉛(月別集計)'!M34</f>
        <v>2083.13</v>
      </c>
      <c r="S22" s="148">
        <f t="shared" ref="S22:S33" si="4">R22/R6</f>
        <v>1.1495471353892186</v>
      </c>
      <c r="T22" s="123" t="s">
        <v>56</v>
      </c>
      <c r="U22" s="277" t="s">
        <v>55</v>
      </c>
      <c r="V22" s="123" t="s">
        <v>56</v>
      </c>
      <c r="W22" s="143" t="s">
        <v>55</v>
      </c>
      <c r="X22" s="176">
        <f>'亜鉛(月別集計)'!R34</f>
        <v>627.85</v>
      </c>
      <c r="Y22" s="143" t="s">
        <v>55</v>
      </c>
      <c r="Z22" s="278">
        <f>'亜鉛(月別集計)'!S34</f>
        <v>836.74199999999996</v>
      </c>
      <c r="AA22" s="142" t="s">
        <v>55</v>
      </c>
    </row>
    <row r="23" spans="1:27" ht="14.4" customHeight="1" x14ac:dyDescent="0.2">
      <c r="A23" s="105" t="str">
        <f>'亜鉛(月別集計)'!A35</f>
        <v>２月</v>
      </c>
      <c r="B23" s="35">
        <f>+'亜鉛(月別集計)'!C35</f>
        <v>1193.5239999999999</v>
      </c>
      <c r="C23" s="155">
        <f t="shared" si="0"/>
        <v>1.0236406051665579</v>
      </c>
      <c r="D23" s="35">
        <f>+'亜鉛(月別集計)'!D35</f>
        <v>3166.6710000000003</v>
      </c>
      <c r="E23" s="155">
        <f t="shared" si="1"/>
        <v>0.94400995203740423</v>
      </c>
      <c r="F23" s="47">
        <f>+'亜鉛(月別集計)'!E35</f>
        <v>554.48400000000004</v>
      </c>
      <c r="G23" s="154">
        <f t="shared" si="2"/>
        <v>1.0357333652125509</v>
      </c>
      <c r="H23" s="35"/>
      <c r="I23" s="155"/>
      <c r="J23" s="35"/>
      <c r="K23" s="154"/>
      <c r="L23" s="35"/>
      <c r="M23" s="155"/>
      <c r="N23" s="35"/>
      <c r="O23" s="154"/>
      <c r="P23" s="35">
        <f>+'亜鉛(月別集計)'!L35</f>
        <v>583.82000000000005</v>
      </c>
      <c r="Q23" s="155">
        <f t="shared" si="3"/>
        <v>1.0021095416853334</v>
      </c>
      <c r="R23" s="35">
        <f>+'亜鉛(月別集計)'!M35</f>
        <v>2325.9270000000001</v>
      </c>
      <c r="S23" s="154">
        <f t="shared" si="4"/>
        <v>0.8996460868421664</v>
      </c>
      <c r="T23" s="35"/>
      <c r="U23" s="155"/>
      <c r="V23" s="35"/>
      <c r="W23" s="154"/>
      <c r="X23" s="35"/>
      <c r="Y23" s="155"/>
      <c r="Z23" s="35"/>
      <c r="AA23" s="154"/>
    </row>
    <row r="24" spans="1:27" ht="14.4" customHeight="1" x14ac:dyDescent="0.2">
      <c r="A24" s="125" t="str">
        <f>'亜鉛(月別集計)'!A36</f>
        <v>３月</v>
      </c>
      <c r="B24" s="48">
        <f>+'亜鉛(月別集計)'!C36</f>
        <v>1176.0920000000001</v>
      </c>
      <c r="C24" s="147">
        <f t="shared" si="0"/>
        <v>0.99706921882855237</v>
      </c>
      <c r="D24" s="48">
        <f>+'亜鉛(月別集計)'!D36</f>
        <v>3387.2020000000002</v>
      </c>
      <c r="E24" s="147">
        <f t="shared" si="1"/>
        <v>0.93801702785691821</v>
      </c>
      <c r="F24" s="146">
        <f>+'亜鉛(月別集計)'!E36</f>
        <v>569.34699999999998</v>
      </c>
      <c r="G24" s="148">
        <f t="shared" si="2"/>
        <v>1.0204155883259611</v>
      </c>
      <c r="H24" s="48"/>
      <c r="I24" s="147"/>
      <c r="J24" s="48"/>
      <c r="K24" s="148"/>
      <c r="L24" s="48"/>
      <c r="M24" s="147"/>
      <c r="N24" s="48"/>
      <c r="O24" s="148"/>
      <c r="P24" s="48">
        <f>+'亜鉛(月別集計)'!L36</f>
        <v>564.58600000000001</v>
      </c>
      <c r="Q24" s="147">
        <f t="shared" si="3"/>
        <v>1.0249453112944658</v>
      </c>
      <c r="R24" s="48">
        <f>+'亜鉛(月別集計)'!M36</f>
        <v>2591.4180000000001</v>
      </c>
      <c r="S24" s="148">
        <f t="shared" si="4"/>
        <v>0.92222593915927631</v>
      </c>
      <c r="T24" s="48"/>
      <c r="U24" s="147"/>
      <c r="V24" s="48"/>
      <c r="W24" s="148"/>
      <c r="X24" s="48"/>
      <c r="Y24" s="147"/>
      <c r="Z24" s="48"/>
      <c r="AA24" s="148"/>
    </row>
    <row r="25" spans="1:27" ht="14.4" customHeight="1" x14ac:dyDescent="0.2">
      <c r="A25" s="105" t="str">
        <f>'亜鉛(月別集計)'!A37</f>
        <v>４月</v>
      </c>
      <c r="B25" s="35">
        <f>+'亜鉛(月別集計)'!C37</f>
        <v>1241.479</v>
      </c>
      <c r="C25" s="155">
        <f t="shared" si="0"/>
        <v>0.95843790892562808</v>
      </c>
      <c r="D25" s="35">
        <f>+'亜鉛(月別集計)'!D37</f>
        <v>2604.5829999999996</v>
      </c>
      <c r="E25" s="155">
        <f t="shared" si="1"/>
        <v>0.86105674693903989</v>
      </c>
      <c r="F25" s="47">
        <f>+'亜鉛(月別集計)'!E37</f>
        <v>623.16800000000001</v>
      </c>
      <c r="G25" s="154">
        <f t="shared" si="2"/>
        <v>1.0186445055430053</v>
      </c>
      <c r="H25" s="35"/>
      <c r="I25" s="155"/>
      <c r="J25" s="35"/>
      <c r="K25" s="154"/>
      <c r="L25" s="35"/>
      <c r="M25" s="155"/>
      <c r="N25" s="35"/>
      <c r="O25" s="154"/>
      <c r="P25" s="35">
        <f>+'亜鉛(月別集計)'!L37</f>
        <v>556.36099999999999</v>
      </c>
      <c r="Q25" s="155">
        <f t="shared" si="3"/>
        <v>0.89046967405308941</v>
      </c>
      <c r="R25" s="35">
        <f>+'亜鉛(月別集計)'!M37</f>
        <v>1733.0039999999999</v>
      </c>
      <c r="S25" s="154">
        <f t="shared" si="4"/>
        <v>0.80381451547443727</v>
      </c>
      <c r="T25" s="35"/>
      <c r="U25" s="155"/>
      <c r="V25" s="35"/>
      <c r="W25" s="154"/>
      <c r="X25" s="35"/>
      <c r="Y25" s="155"/>
      <c r="Z25" s="35"/>
      <c r="AA25" s="154"/>
    </row>
    <row r="26" spans="1:27" ht="14.4" customHeight="1" x14ac:dyDescent="0.2">
      <c r="A26" s="125" t="str">
        <f>'亜鉛(月別集計)'!A38</f>
        <v>５月</v>
      </c>
      <c r="B26" s="48">
        <f>+'亜鉛(月別集計)'!C38</f>
        <v>1149.1500000000001</v>
      </c>
      <c r="C26" s="147">
        <f t="shared" si="0"/>
        <v>0.95543784353650452</v>
      </c>
      <c r="D26" s="48">
        <f>+'亜鉛(月別集計)'!D38</f>
        <v>2840.1880000000001</v>
      </c>
      <c r="E26" s="147">
        <f t="shared" si="1"/>
        <v>0.95341275675820847</v>
      </c>
      <c r="F26" s="146">
        <f>+'亜鉛(月別集計)'!E38</f>
        <v>559.20100000000002</v>
      </c>
      <c r="G26" s="148">
        <f t="shared" si="2"/>
        <v>1.0468909715175774</v>
      </c>
      <c r="H26" s="48"/>
      <c r="I26" s="147"/>
      <c r="J26" s="48"/>
      <c r="K26" s="148"/>
      <c r="L26" s="48"/>
      <c r="M26" s="147"/>
      <c r="N26" s="48"/>
      <c r="O26" s="148"/>
      <c r="P26" s="48">
        <f>+'亜鉛(月別集計)'!L38</f>
        <v>550.21799999999996</v>
      </c>
      <c r="Q26" s="147">
        <f t="shared" si="3"/>
        <v>0.93851575399478726</v>
      </c>
      <c r="R26" s="48">
        <f>+'亜鉛(月別集計)'!M38</f>
        <v>2044.027</v>
      </c>
      <c r="S26" s="148">
        <f t="shared" si="4"/>
        <v>0.94878398043042855</v>
      </c>
      <c r="T26" s="48"/>
      <c r="U26" s="147"/>
      <c r="V26" s="48"/>
      <c r="W26" s="148"/>
      <c r="X26" s="48"/>
      <c r="Y26" s="147"/>
      <c r="Z26" s="48"/>
      <c r="AA26" s="148"/>
    </row>
    <row r="27" spans="1:27" ht="14.4" customHeight="1" x14ac:dyDescent="0.2">
      <c r="A27" s="105" t="str">
        <f>'亜鉛(月別集計)'!A39</f>
        <v>６月</v>
      </c>
      <c r="B27" s="35">
        <f>+'亜鉛(月別集計)'!C39</f>
        <v>1105.6100000000001</v>
      </c>
      <c r="C27" s="155">
        <f t="shared" si="0"/>
        <v>0.88329166976247386</v>
      </c>
      <c r="D27" s="35">
        <f>+'亜鉛(月別集計)'!D39</f>
        <v>3340.8209999999999</v>
      </c>
      <c r="E27" s="155">
        <f t="shared" si="1"/>
        <v>1.0812176826914019</v>
      </c>
      <c r="F27" s="47">
        <f>+'亜鉛(月別集計)'!E39</f>
        <v>483.714</v>
      </c>
      <c r="G27" s="154">
        <f t="shared" si="2"/>
        <v>0.83737959878958257</v>
      </c>
      <c r="H27" s="35"/>
      <c r="I27" s="155"/>
      <c r="J27" s="35"/>
      <c r="K27" s="154"/>
      <c r="L27" s="35"/>
      <c r="M27" s="155"/>
      <c r="N27" s="35"/>
      <c r="O27" s="154"/>
      <c r="P27" s="35">
        <f>+'亜鉛(月別集計)'!L39</f>
        <v>567.78200000000004</v>
      </c>
      <c r="Q27" s="155">
        <f t="shared" si="3"/>
        <v>0.93263249533915371</v>
      </c>
      <c r="R27" s="35">
        <f>+'亜鉛(月別集計)'!M39</f>
        <v>2536.5790000000002</v>
      </c>
      <c r="S27" s="154">
        <f t="shared" si="4"/>
        <v>1.1489414803195828</v>
      </c>
      <c r="T27" s="35"/>
      <c r="U27" s="155"/>
      <c r="V27" s="35"/>
      <c r="W27" s="154"/>
      <c r="X27" s="35"/>
      <c r="Y27" s="155"/>
      <c r="Z27" s="35"/>
      <c r="AA27" s="154"/>
    </row>
    <row r="28" spans="1:27" ht="14.4" customHeight="1" x14ac:dyDescent="0.2">
      <c r="A28" s="125" t="str">
        <f>'亜鉛(月別集計)'!A40</f>
        <v>７月</v>
      </c>
      <c r="B28" s="48">
        <f>+'亜鉛(月別集計)'!C40</f>
        <v>1204.123</v>
      </c>
      <c r="C28" s="147">
        <f t="shared" si="0"/>
        <v>0.87710366830803288</v>
      </c>
      <c r="D28" s="48">
        <f>+'亜鉛(月別集計)'!D40</f>
        <v>3065.085</v>
      </c>
      <c r="E28" s="147">
        <f t="shared" si="1"/>
        <v>0.92508079519128272</v>
      </c>
      <c r="F28" s="146">
        <f>+'亜鉛(月別集計)'!E40</f>
        <v>496.61099999999999</v>
      </c>
      <c r="G28" s="148">
        <f t="shared" si="2"/>
        <v>0.81204102956542212</v>
      </c>
      <c r="H28" s="48"/>
      <c r="I28" s="147"/>
      <c r="J28" s="48"/>
      <c r="K28" s="148"/>
      <c r="L28" s="48"/>
      <c r="M28" s="147"/>
      <c r="N28" s="48"/>
      <c r="O28" s="148"/>
      <c r="P28" s="48">
        <f>+'亜鉛(月別集計)'!L40</f>
        <v>639.48199999999997</v>
      </c>
      <c r="Q28" s="147">
        <f t="shared" si="3"/>
        <v>0.87846967511504903</v>
      </c>
      <c r="R28" s="48">
        <f>+'亜鉛(月別集計)'!M40</f>
        <v>2253.3850000000002</v>
      </c>
      <c r="S28" s="148">
        <f t="shared" si="4"/>
        <v>0.93319807793212484</v>
      </c>
      <c r="T28" s="48"/>
      <c r="U28" s="147"/>
      <c r="V28" s="48"/>
      <c r="W28" s="148"/>
      <c r="X28" s="48"/>
      <c r="Y28" s="147"/>
      <c r="Z28" s="48"/>
      <c r="AA28" s="148"/>
    </row>
    <row r="29" spans="1:27" ht="14.4" customHeight="1" x14ac:dyDescent="0.2">
      <c r="A29" s="105" t="str">
        <f>'亜鉛(月別集計)'!A41</f>
        <v>８月</v>
      </c>
      <c r="B29" s="35">
        <f>+'亜鉛(月別集計)'!C41</f>
        <v>894.47400000000005</v>
      </c>
      <c r="C29" s="155">
        <f t="shared" si="0"/>
        <v>0.91131417463304409</v>
      </c>
      <c r="D29" s="35">
        <f>+'亜鉛(月別集計)'!D41</f>
        <v>2509.6099999999997</v>
      </c>
      <c r="E29" s="155">
        <f t="shared" si="1"/>
        <v>0.96227524888841842</v>
      </c>
      <c r="F29" s="47">
        <f>+'亜鉛(月別集計)'!E41</f>
        <v>380.11799999999999</v>
      </c>
      <c r="G29" s="154">
        <f t="shared" si="2"/>
        <v>0.85125947292043647</v>
      </c>
      <c r="H29" s="35"/>
      <c r="I29" s="155"/>
      <c r="J29" s="35"/>
      <c r="K29" s="154"/>
      <c r="L29" s="35"/>
      <c r="M29" s="155"/>
      <c r="N29" s="35"/>
      <c r="O29" s="154"/>
      <c r="P29" s="35">
        <f>+'亜鉛(月別集計)'!L41</f>
        <v>443.01100000000002</v>
      </c>
      <c r="Q29" s="155">
        <f t="shared" si="3"/>
        <v>0.88802716533933634</v>
      </c>
      <c r="R29" s="35">
        <f>+'亜鉛(月別集計)'!M41</f>
        <v>1808.8389999999999</v>
      </c>
      <c r="S29" s="154">
        <f t="shared" si="4"/>
        <v>0.95953876505015878</v>
      </c>
      <c r="T29" s="35"/>
      <c r="U29" s="155"/>
      <c r="V29" s="35"/>
      <c r="W29" s="154"/>
      <c r="X29" s="35"/>
      <c r="Y29" s="155"/>
      <c r="Z29" s="35"/>
      <c r="AA29" s="154"/>
    </row>
    <row r="30" spans="1:27" ht="14.4" customHeight="1" x14ac:dyDescent="0.2">
      <c r="A30" s="125" t="str">
        <f>'亜鉛(月別集計)'!A42</f>
        <v>９月</v>
      </c>
      <c r="B30" s="48">
        <f>+'亜鉛(月別集計)'!C42</f>
        <v>0</v>
      </c>
      <c r="C30" s="147">
        <f t="shared" si="0"/>
        <v>0</v>
      </c>
      <c r="D30" s="48">
        <f>+'亜鉛(月別集計)'!D42</f>
        <v>0</v>
      </c>
      <c r="E30" s="147">
        <f t="shared" si="1"/>
        <v>0</v>
      </c>
      <c r="F30" s="146">
        <f>+'亜鉛(月別集計)'!E42</f>
        <v>0</v>
      </c>
      <c r="G30" s="148">
        <f t="shared" si="2"/>
        <v>0</v>
      </c>
      <c r="H30" s="48"/>
      <c r="I30" s="147"/>
      <c r="J30" s="48"/>
      <c r="K30" s="148"/>
      <c r="L30" s="48"/>
      <c r="M30" s="147"/>
      <c r="N30" s="48"/>
      <c r="O30" s="148"/>
      <c r="P30" s="48">
        <f>+'亜鉛(月別集計)'!L42</f>
        <v>0</v>
      </c>
      <c r="Q30" s="147">
        <f t="shared" si="3"/>
        <v>0</v>
      </c>
      <c r="R30" s="48">
        <f>+'亜鉛(月別集計)'!M42</f>
        <v>0</v>
      </c>
      <c r="S30" s="148">
        <f t="shared" si="4"/>
        <v>0</v>
      </c>
      <c r="T30" s="48"/>
      <c r="U30" s="147"/>
      <c r="V30" s="48"/>
      <c r="W30" s="148"/>
      <c r="X30" s="48"/>
      <c r="Y30" s="147"/>
      <c r="Z30" s="48"/>
      <c r="AA30" s="148"/>
    </row>
    <row r="31" spans="1:27" ht="14.4" customHeight="1" x14ac:dyDescent="0.2">
      <c r="A31" s="105" t="str">
        <f>'亜鉛(月別集計)'!A43</f>
        <v>１０月</v>
      </c>
      <c r="B31" s="35">
        <f>+'亜鉛(月別集計)'!C43</f>
        <v>0</v>
      </c>
      <c r="C31" s="155">
        <f t="shared" si="0"/>
        <v>0</v>
      </c>
      <c r="D31" s="35">
        <f>+'亜鉛(月別集計)'!D43</f>
        <v>0</v>
      </c>
      <c r="E31" s="155">
        <f t="shared" si="1"/>
        <v>0</v>
      </c>
      <c r="F31" s="47">
        <f>+'亜鉛(月別集計)'!E43</f>
        <v>0</v>
      </c>
      <c r="G31" s="154">
        <f t="shared" si="2"/>
        <v>0</v>
      </c>
      <c r="H31" s="35"/>
      <c r="I31" s="155"/>
      <c r="J31" s="35"/>
      <c r="K31" s="154"/>
      <c r="L31" s="35"/>
      <c r="M31" s="155"/>
      <c r="N31" s="35"/>
      <c r="O31" s="154"/>
      <c r="P31" s="35">
        <f>+'亜鉛(月別集計)'!L43</f>
        <v>0</v>
      </c>
      <c r="Q31" s="155">
        <f t="shared" si="3"/>
        <v>0</v>
      </c>
      <c r="R31" s="35">
        <f>+'亜鉛(月別集計)'!M43</f>
        <v>0</v>
      </c>
      <c r="S31" s="154">
        <f t="shared" si="4"/>
        <v>0</v>
      </c>
      <c r="T31" s="35"/>
      <c r="U31" s="155"/>
      <c r="V31" s="35"/>
      <c r="W31" s="154"/>
      <c r="X31" s="35"/>
      <c r="Y31" s="155"/>
      <c r="Z31" s="35"/>
      <c r="AA31" s="154"/>
    </row>
    <row r="32" spans="1:27" ht="14.4" customHeight="1" x14ac:dyDescent="0.2">
      <c r="A32" s="125" t="str">
        <f>'亜鉛(月別集計)'!A44</f>
        <v>１１月</v>
      </c>
      <c r="B32" s="48">
        <f>+'亜鉛(月別集計)'!C44</f>
        <v>0</v>
      </c>
      <c r="C32" s="147">
        <f t="shared" si="0"/>
        <v>0</v>
      </c>
      <c r="D32" s="48">
        <f>+'亜鉛(月別集計)'!D44</f>
        <v>0</v>
      </c>
      <c r="E32" s="147">
        <f t="shared" si="1"/>
        <v>0</v>
      </c>
      <c r="F32" s="146">
        <f>+'亜鉛(月別集計)'!E44</f>
        <v>0</v>
      </c>
      <c r="G32" s="148">
        <f t="shared" si="2"/>
        <v>0</v>
      </c>
      <c r="H32" s="48"/>
      <c r="I32" s="147"/>
      <c r="J32" s="48"/>
      <c r="K32" s="148"/>
      <c r="L32" s="48"/>
      <c r="M32" s="147"/>
      <c r="N32" s="48"/>
      <c r="O32" s="148"/>
      <c r="P32" s="48">
        <f>+'亜鉛(月別集計)'!L44</f>
        <v>0</v>
      </c>
      <c r="Q32" s="147">
        <f t="shared" si="3"/>
        <v>0</v>
      </c>
      <c r="R32" s="48">
        <f>+'亜鉛(月別集計)'!M44</f>
        <v>0</v>
      </c>
      <c r="S32" s="148">
        <f t="shared" si="4"/>
        <v>0</v>
      </c>
      <c r="T32" s="48"/>
      <c r="U32" s="147"/>
      <c r="V32" s="48"/>
      <c r="W32" s="148"/>
      <c r="X32" s="48"/>
      <c r="Y32" s="147"/>
      <c r="Z32" s="48"/>
      <c r="AA32" s="148"/>
    </row>
    <row r="33" spans="1:27" ht="14.4" customHeight="1" x14ac:dyDescent="0.2">
      <c r="A33" s="118" t="str">
        <f>'亜鉛(月別集計)'!A45</f>
        <v>１２月</v>
      </c>
      <c r="B33" s="114">
        <f>+'亜鉛(月別集計)'!C45</f>
        <v>0</v>
      </c>
      <c r="C33" s="157">
        <f t="shared" si="0"/>
        <v>0</v>
      </c>
      <c r="D33" s="114">
        <f>+'亜鉛(月別集計)'!D45</f>
        <v>0</v>
      </c>
      <c r="E33" s="157">
        <f t="shared" si="1"/>
        <v>0</v>
      </c>
      <c r="F33" s="149">
        <f>+'亜鉛(月別集計)'!E45</f>
        <v>0</v>
      </c>
      <c r="G33" s="156">
        <f t="shared" si="2"/>
        <v>0</v>
      </c>
      <c r="H33" s="114"/>
      <c r="I33" s="157"/>
      <c r="J33" s="114"/>
      <c r="K33" s="156"/>
      <c r="L33" s="114"/>
      <c r="M33" s="157"/>
      <c r="N33" s="114"/>
      <c r="O33" s="156"/>
      <c r="P33" s="114">
        <f>+'亜鉛(月別集計)'!L45</f>
        <v>0</v>
      </c>
      <c r="Q33" s="157">
        <f t="shared" si="3"/>
        <v>0</v>
      </c>
      <c r="R33" s="114">
        <f>+'亜鉛(月別集計)'!M45</f>
        <v>0</v>
      </c>
      <c r="S33" s="156">
        <f t="shared" si="4"/>
        <v>0</v>
      </c>
      <c r="T33" s="114"/>
      <c r="U33" s="157"/>
      <c r="V33" s="114"/>
      <c r="W33" s="156"/>
      <c r="X33" s="114"/>
      <c r="Y33" s="157"/>
      <c r="Z33" s="114"/>
      <c r="AA33" s="156"/>
    </row>
    <row r="34" spans="1:27" ht="14.4" customHeight="1" x14ac:dyDescent="0.2">
      <c r="A34" s="140" t="s">
        <v>51</v>
      </c>
      <c r="B34" s="81">
        <f>SUM(B22:B33)</f>
        <v>9201.2389999999996</v>
      </c>
      <c r="C34" s="81"/>
      <c r="D34" s="81">
        <f>SUM(D22:D33)</f>
        <v>23834.031999999999</v>
      </c>
      <c r="E34" s="81"/>
      <c r="F34" s="122">
        <f>SUM(F22:F33)</f>
        <v>4251.5110000000004</v>
      </c>
      <c r="G34" s="82"/>
      <c r="H34" s="81"/>
      <c r="I34" s="81"/>
      <c r="J34" s="81"/>
      <c r="K34" s="82"/>
      <c r="L34" s="81"/>
      <c r="M34" s="81"/>
      <c r="N34" s="81"/>
      <c r="O34" s="82"/>
      <c r="P34" s="81">
        <f>SUM(P22:P33)</f>
        <v>4514.1970000000001</v>
      </c>
      <c r="Q34" s="81"/>
      <c r="R34" s="81">
        <f>SUM(R22:R33)</f>
        <v>17376.309000000001</v>
      </c>
      <c r="S34" s="82"/>
      <c r="T34" s="81"/>
      <c r="U34" s="81"/>
      <c r="V34" s="81"/>
      <c r="W34" s="82"/>
      <c r="X34" s="81"/>
      <c r="Y34" s="81"/>
      <c r="Z34" s="81"/>
      <c r="AA34" s="82"/>
    </row>
    <row r="35" spans="1:27" ht="14.4" customHeight="1" x14ac:dyDescent="0.2">
      <c r="A35" s="100" t="s">
        <v>68</v>
      </c>
      <c r="B35" s="158">
        <f>'亜鉛(月別集計)'!C47</f>
        <v>9551.112000000001</v>
      </c>
      <c r="C35" s="158"/>
      <c r="D35" s="158">
        <f>'亜鉛(月別集計)'!D47</f>
        <v>24505.238999999998</v>
      </c>
      <c r="E35" s="158"/>
      <c r="F35" s="167">
        <f>'亜鉛(月別集計)'!E47</f>
        <v>4402.5259999999998</v>
      </c>
      <c r="G35" s="158"/>
      <c r="H35" s="167"/>
      <c r="I35" s="158"/>
      <c r="J35" s="158"/>
      <c r="K35" s="158"/>
      <c r="L35" s="167"/>
      <c r="M35" s="158"/>
      <c r="N35" s="158"/>
      <c r="O35" s="158"/>
      <c r="P35" s="167">
        <f>'亜鉛(月別集計)'!L47</f>
        <v>4725.1779999999999</v>
      </c>
      <c r="Q35" s="158"/>
      <c r="R35" s="158">
        <f>'亜鉛(月別集計)'!M47</f>
        <v>18025.368000000002</v>
      </c>
      <c r="S35" s="158"/>
      <c r="T35" s="167"/>
      <c r="U35" s="158"/>
      <c r="V35" s="158"/>
      <c r="W35" s="158"/>
      <c r="X35" s="167"/>
      <c r="Y35" s="158"/>
      <c r="Z35" s="158"/>
      <c r="AA35" s="159"/>
    </row>
    <row r="36" spans="1:27" ht="14.4" customHeight="1" x14ac:dyDescent="0.2">
      <c r="A36" s="140" t="s">
        <v>50</v>
      </c>
      <c r="B36" s="10">
        <f>B34/$B$34</f>
        <v>1</v>
      </c>
      <c r="C36" s="10"/>
      <c r="D36" s="10">
        <f>D34/$D$34</f>
        <v>1</v>
      </c>
      <c r="E36" s="10"/>
      <c r="F36" s="13">
        <f>F34/$B$34</f>
        <v>0.46205853363878502</v>
      </c>
      <c r="G36" s="11"/>
      <c r="H36" s="10"/>
      <c r="I36" s="10"/>
      <c r="J36" s="10"/>
      <c r="K36" s="11"/>
      <c r="L36" s="10"/>
      <c r="M36" s="10"/>
      <c r="N36" s="10"/>
      <c r="O36" s="11"/>
      <c r="P36" s="10">
        <f>P34/$B$34</f>
        <v>0.49060751492271859</v>
      </c>
      <c r="Q36" s="10"/>
      <c r="R36" s="10">
        <f>R34/$D$34</f>
        <v>0.72905453009377519</v>
      </c>
      <c r="S36" s="11"/>
      <c r="T36" s="10"/>
      <c r="U36" s="10"/>
      <c r="V36" s="10"/>
      <c r="W36" s="11"/>
      <c r="X36" s="10"/>
      <c r="Y36" s="10"/>
      <c r="Z36" s="10"/>
      <c r="AA36" s="11"/>
    </row>
    <row r="37" spans="1:27" ht="14.4" customHeight="1" x14ac:dyDescent="0.2">
      <c r="A37" s="127" t="s">
        <v>52</v>
      </c>
      <c r="B37" s="39">
        <f>B34/B35</f>
        <v>0.96336834915138658</v>
      </c>
      <c r="C37" s="39"/>
      <c r="D37" s="39">
        <f>D34/D35</f>
        <v>0.97260965298073609</v>
      </c>
      <c r="E37" s="39"/>
      <c r="F37" s="160">
        <f>F34/F35</f>
        <v>0.96569810149900326</v>
      </c>
      <c r="G37" s="40"/>
      <c r="H37" s="39"/>
      <c r="I37" s="39"/>
      <c r="J37" s="39"/>
      <c r="K37" s="40"/>
      <c r="L37" s="39"/>
      <c r="M37" s="39"/>
      <c r="N37" s="39"/>
      <c r="O37" s="40"/>
      <c r="P37" s="39">
        <f>P34/P35</f>
        <v>0.95534961857521561</v>
      </c>
      <c r="Q37" s="39"/>
      <c r="R37" s="39">
        <f>R34/R35</f>
        <v>0.96399191406244789</v>
      </c>
      <c r="S37" s="40"/>
      <c r="T37" s="39"/>
      <c r="U37" s="39"/>
      <c r="V37" s="39"/>
      <c r="W37" s="40"/>
      <c r="X37" s="39"/>
      <c r="Y37" s="39"/>
      <c r="Z37" s="39"/>
      <c r="AA37" s="40"/>
    </row>
    <row r="38" spans="1:27" ht="14.4" customHeight="1" x14ac:dyDescent="0.2">
      <c r="A38" s="77"/>
      <c r="B38" t="s">
        <v>80</v>
      </c>
    </row>
    <row r="40" spans="1:27" x14ac:dyDescent="0.2">
      <c r="A40" s="100"/>
    </row>
    <row r="41" spans="1:27" x14ac:dyDescent="0.2">
      <c r="A41" s="100"/>
    </row>
    <row r="42" spans="1:27" x14ac:dyDescent="0.2">
      <c r="A42" s="100"/>
    </row>
    <row r="43" spans="1:27" x14ac:dyDescent="0.2">
      <c r="A43" s="100"/>
    </row>
    <row r="44" spans="1:27" x14ac:dyDescent="0.2">
      <c r="A44" s="100"/>
    </row>
    <row r="45" spans="1:27" x14ac:dyDescent="0.2">
      <c r="A45" s="100"/>
    </row>
    <row r="46" spans="1:27" x14ac:dyDescent="0.2">
      <c r="A46" s="100"/>
    </row>
    <row r="47" spans="1:27" x14ac:dyDescent="0.2">
      <c r="A47" s="100"/>
      <c r="E47" s="342"/>
    </row>
    <row r="48" spans="1:27" x14ac:dyDescent="0.2">
      <c r="A48" s="100"/>
    </row>
  </sheetData>
  <phoneticPr fontId="2"/>
  <pageMargins left="0.82677165354330717" right="0.15748031496062992" top="0.39370078740157483" bottom="0.55118110236220474" header="0.43307086614173229" footer="0.59055118110236227"/>
  <pageSetup paperSize="9" scale="66" orientation="landscape" r:id="rId1"/>
  <headerFooter alignWithMargins="0"/>
  <ignoredErrors>
    <ignoredError sqref="D22:S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ダイカスト合計(月別集計)</vt:lpstr>
      <vt:lpstr>アルミ(月別集計)</vt:lpstr>
      <vt:lpstr>亜鉛(月別集計)</vt:lpstr>
      <vt:lpstr>その他(月別集計)</vt:lpstr>
      <vt:lpstr>年別集計(ダイカスト合計、アルミ)</vt:lpstr>
      <vt:lpstr>年別集計(亜鉛、その他)</vt:lpstr>
      <vt:lpstr>ダイカスト合計(前年比集計)</vt:lpstr>
      <vt:lpstr>アルミ(前年比集計)</vt:lpstr>
      <vt:lpstr>亜鉛(前年比集計)</vt:lpstr>
      <vt:lpstr>その他(前年比集計)</vt:lpstr>
      <vt:lpstr>'アルミ(月別集計)'!Print_Area</vt:lpstr>
      <vt:lpstr>'アルミ(前年比集計)'!Print_Area</vt:lpstr>
      <vt:lpstr>'その他(月別集計)'!Print_Area</vt:lpstr>
      <vt:lpstr>'その他(前年比集計)'!Print_Area</vt:lpstr>
      <vt:lpstr>'ダイカスト合計(月別集計)'!Print_Area</vt:lpstr>
      <vt:lpstr>'ダイカスト合計(前年比集計)'!Print_Area</vt:lpstr>
      <vt:lpstr>'亜鉛(月別集計)'!Print_Area</vt:lpstr>
      <vt:lpstr>'亜鉛(前年比集計)'!Print_Area</vt:lpstr>
      <vt:lpstr>'年別集計(ダイカスト合計、アルミ)'!Print_Area</vt:lpstr>
      <vt:lpstr>'年別集計(亜鉛、その他)'!Print_Area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ダイカスト協会 日本</cp:lastModifiedBy>
  <cp:lastPrinted>2025-07-18T04:32:20Z</cp:lastPrinted>
  <dcterms:created xsi:type="dcterms:W3CDTF">2001-11-21T05:01:56Z</dcterms:created>
  <dcterms:modified xsi:type="dcterms:W3CDTF">2025-10-16T05:59:06Z</dcterms:modified>
</cp:coreProperties>
</file>